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120" windowWidth="16830" windowHeight="12765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'BLB-Träger'!$1:$1</definedName>
    <definedName name="_xlnm.Print_Titles" localSheetId="5">'RSD A Träger'!$1:$1</definedName>
    <definedName name="_xlnm.Print_Titles" localSheetId="7">'RSD B Träger'!$1:$1</definedName>
    <definedName name="_xlnm.Print_Titles" localSheetId="9">'RSD C Träger'!$1:$1</definedName>
    <definedName name="_xlnm.Print_Titles" localSheetId="11">'RSD D Träger'!$1:$1</definedName>
  </definedNames>
  <calcPr fullCalcOnLoad="1"/>
</workbook>
</file>

<file path=xl/sharedStrings.xml><?xml version="1.0" encoding="utf-8"?>
<sst xmlns="http://schemas.openxmlformats.org/spreadsheetml/2006/main" count="7002" uniqueCount="863">
  <si>
    <t>Dick &amp; Dünn e.V.</t>
  </si>
  <si>
    <t>Caroline-von Heydebrand-Schule</t>
  </si>
  <si>
    <t>Evang. Johannestift Jugendhilf</t>
  </si>
  <si>
    <t>NHW e.V. WG/BEW</t>
  </si>
  <si>
    <t>Domizil Leuchtturm gGmbH</t>
  </si>
  <si>
    <t>Khayyeri</t>
  </si>
  <si>
    <t>WerkHof Berlin e.V.(WHB)</t>
  </si>
  <si>
    <t>Praxis</t>
  </si>
  <si>
    <t>Famos  e.V.</t>
  </si>
  <si>
    <t>Wildwasser e.V.</t>
  </si>
  <si>
    <t>Luisenstift Rund um UhrSchicht</t>
  </si>
  <si>
    <t>ZTR- Frau Hahn</t>
  </si>
  <si>
    <t>Jugendwohnen Wrangelstraße</t>
  </si>
  <si>
    <t>Gabriele Moritz</t>
  </si>
  <si>
    <t>ASB</t>
  </si>
  <si>
    <t>SONA Soziale Nachbarschaft</t>
  </si>
  <si>
    <t>Ev. Johannesstift Berlin (WAB)</t>
  </si>
  <si>
    <t>Trägerwerk Soziale Dienste</t>
  </si>
  <si>
    <t>JaKuS gGmbH</t>
  </si>
  <si>
    <t>Privates Institut f. syst. The</t>
  </si>
  <si>
    <t>Alcer-köhler</t>
  </si>
  <si>
    <t>Meyer</t>
  </si>
  <si>
    <t>Kinderhaus Falkensee</t>
  </si>
  <si>
    <t>Aparte Gruppe</t>
  </si>
  <si>
    <t>Diakonisches Werk</t>
  </si>
  <si>
    <t>Gesab</t>
  </si>
  <si>
    <t>Ostkreuz gGmbH</t>
  </si>
  <si>
    <t>CJD Göddenstedt</t>
  </si>
  <si>
    <t>Familienforum Havelhöhe gGmbH</t>
  </si>
  <si>
    <t>Schultz-Hencke H. Schlangenb.</t>
  </si>
  <si>
    <t>Famos</t>
  </si>
  <si>
    <t>Evang. Johannesstift Jugendhil</t>
  </si>
  <si>
    <t>Stiftung f. Christl.-Soziale D</t>
  </si>
  <si>
    <t>Lubig</t>
  </si>
  <si>
    <t>FILL</t>
  </si>
  <si>
    <t>Albatros-Lebensnetz gGmbH</t>
  </si>
  <si>
    <t>Sozialarbeit&amp;Segeln ErzWG Fich</t>
  </si>
  <si>
    <t>Kunsttherapie Praxis</t>
  </si>
  <si>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</si>
  <si>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</si>
  <si>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</si>
  <si>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</si>
  <si>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</si>
  <si>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</si>
  <si>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</si>
  <si>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</si>
  <si>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</si>
  <si>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</si>
  <si>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</si>
  <si>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</si>
  <si>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</si>
  <si>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</si>
  <si>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</si>
  <si>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</si>
  <si>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</si>
  <si>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</si>
  <si>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</si>
  <si>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</si>
  <si>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</si>
  <si>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</si>
  <si>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</si>
  <si>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</si>
  <si>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</si>
  <si>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</si>
  <si>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</si>
  <si>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</si>
  <si>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</si>
  <si>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</si>
  <si>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</si>
  <si>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</si>
  <si>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</si>
  <si>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</si>
  <si>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</si>
  <si>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</si>
  <si>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</si>
  <si>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</si>
  <si>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</si>
  <si>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</si>
  <si>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</si>
  <si>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</si>
  <si>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</si>
  <si>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</si>
  <si>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</si>
  <si>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</si>
  <si>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</si>
  <si>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</si>
  <si>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</si>
  <si>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</si>
  <si>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</si>
  <si>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</si>
  <si>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</si>
  <si>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</si>
  <si>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</si>
  <si>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</si>
  <si>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</si>
  <si>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</si>
  <si>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</si>
  <si>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</si>
  <si>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</si>
  <si>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</si>
  <si>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</si>
  <si>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</si>
  <si>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Rechts-</t>
  </si>
  <si>
    <t xml:space="preserve">Kumulierte 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</si>
  <si>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</si>
  <si>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</si>
  <si>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</si>
  <si>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</si>
  <si>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</si>
  <si>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</si>
  <si>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</si>
  <si>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</si>
  <si>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</si>
  <si>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</si>
  <si>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</si>
  <si>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</si>
  <si>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</si>
  <si>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</si>
  <si>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</si>
  <si>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</si>
  <si>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</si>
  <si>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</si>
  <si>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</si>
  <si>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</si>
  <si>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</si>
  <si>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</si>
  <si>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</si>
  <si>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</si>
  <si>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</si>
  <si>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</si>
  <si>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</si>
  <si>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</si>
  <si>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</si>
  <si>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</si>
  <si>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</si>
  <si>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</si>
  <si>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</si>
  <si>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</si>
  <si>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</si>
  <si>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</si>
  <si>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</si>
  <si>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</si>
  <si>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</si>
  <si>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</si>
  <si>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</si>
  <si>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</si>
  <si>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</si>
  <si>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</si>
  <si>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</si>
  <si>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</si>
  <si>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</si>
  <si>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</si>
  <si>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</si>
  <si>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</si>
  <si>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</si>
  <si>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</si>
  <si>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</si>
  <si>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</si>
  <si>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</si>
  <si>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</si>
  <si>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</si>
  <si>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</si>
  <si>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</si>
  <si>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</si>
  <si>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</si>
  <si>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</si>
  <si>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</si>
  <si>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</si>
  <si>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</si>
  <si>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</si>
  <si>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</si>
  <si>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</si>
  <si>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</si>
  <si>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</si>
  <si>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</si>
  <si>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</si>
  <si>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</si>
  <si>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</si>
  <si>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</si>
  <si>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</si>
  <si>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</si>
  <si>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</si>
  <si>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</si>
  <si>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</si>
  <si>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</si>
  <si>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</si>
  <si>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</si>
  <si>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</si>
  <si>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</si>
  <si>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</si>
  <si>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</si>
  <si>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</si>
  <si>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</si>
  <si>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</si>
  <si>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</si>
  <si>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</si>
  <si>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</si>
  <si>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</si>
  <si>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</si>
  <si>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</si>
  <si>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</si>
  <si>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</si>
  <si>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</si>
  <si>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</si>
  <si>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</si>
  <si>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</si>
  <si>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</si>
  <si>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</si>
  <si>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</si>
  <si>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</si>
  <si>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</si>
  <si>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</si>
  <si>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</si>
  <si>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</si>
  <si>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</si>
  <si>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</si>
  <si>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</si>
  <si>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</si>
  <si>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</si>
  <si>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</si>
  <si>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</si>
  <si>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</si>
  <si>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</si>
  <si>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</si>
  <si>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</si>
  <si>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</si>
  <si>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</si>
  <si>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</si>
  <si>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</si>
  <si>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</si>
  <si>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</si>
  <si>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</si>
  <si>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</si>
  <si>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</si>
  <si>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</si>
  <si>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</si>
  <si>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</si>
  <si>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</si>
  <si>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</si>
  <si>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</si>
  <si>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</si>
  <si>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</si>
  <si>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</si>
  <si>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</si>
  <si>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</si>
  <si>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</si>
  <si>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</si>
  <si>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</si>
  <si>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</si>
  <si>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</si>
  <si>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</si>
  <si>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</si>
  <si>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</si>
  <si>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</si>
  <si>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</si>
  <si>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</si>
  <si>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</si>
  <si>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</si>
  <si>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</si>
  <si>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</si>
  <si>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</si>
  <si>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</si>
  <si>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</si>
  <si>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</si>
  <si>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</si>
  <si>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</si>
  <si>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</si>
  <si>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</si>
  <si>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</si>
  <si>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</si>
  <si>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</si>
  <si>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</si>
  <si>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</si>
  <si>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</si>
  <si>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</si>
  <si>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</si>
  <si>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</si>
  <si>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</si>
  <si>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</si>
  <si>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</si>
  <si>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</si>
  <si>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</si>
  <si>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</si>
  <si>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</si>
  <si>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</si>
  <si>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</si>
  <si>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</si>
  <si>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</si>
  <si>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</si>
  <si>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</si>
  <si>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</si>
  <si>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</si>
  <si>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</si>
  <si>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</si>
  <si>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</si>
  <si>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</si>
  <si>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</si>
  <si>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</si>
  <si>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</si>
  <si>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</si>
  <si>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</si>
  <si>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</si>
  <si>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</si>
  <si>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</si>
  <si>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</si>
  <si>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</si>
  <si>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</si>
  <si>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</si>
  <si>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</si>
  <si>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</si>
  <si>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</si>
  <si>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</si>
  <si>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</si>
  <si>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</si>
  <si>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</si>
  <si>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</si>
  <si>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</si>
  <si>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</si>
  <si>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</si>
  <si>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</si>
  <si>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</si>
  <si>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</si>
  <si>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</si>
  <si>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</si>
  <si>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</si>
  <si>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</si>
  <si>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</si>
  <si>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</si>
  <si>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</si>
  <si>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</si>
  <si>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</si>
  <si>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</si>
  <si>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</si>
  <si>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</si>
  <si>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</si>
  <si>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</si>
  <si>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</si>
  <si>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</si>
  <si>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</si>
  <si>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</si>
  <si>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</si>
  <si>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</si>
  <si>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</si>
  <si>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</si>
  <si>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</si>
  <si>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</si>
  <si>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</si>
  <si>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</si>
  <si>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</si>
  <si>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</si>
  <si>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</si>
  <si>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</si>
  <si>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</si>
  <si>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</si>
  <si>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</si>
  <si>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</si>
  <si>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</si>
  <si>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</si>
  <si>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</si>
  <si>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</si>
  <si>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</si>
  <si>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</si>
  <si>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</si>
  <si>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</si>
  <si>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</si>
  <si>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</si>
  <si>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</si>
  <si>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</si>
  <si>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</si>
  <si>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</si>
  <si>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</si>
  <si>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</si>
  <si>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</si>
  <si>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</si>
  <si>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</si>
  <si>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</si>
  <si>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</si>
  <si>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</si>
  <si>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</si>
  <si>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</si>
  <si>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</si>
  <si>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</si>
  <si>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</si>
  <si>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</si>
  <si>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</si>
  <si>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</si>
  <si>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</si>
  <si>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</si>
  <si>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</si>
  <si>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</si>
  <si>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</si>
  <si>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</si>
  <si>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</si>
  <si>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</si>
  <si>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</si>
  <si>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</si>
  <si>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</si>
  <si>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</si>
  <si>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</si>
  <si>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</si>
  <si>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</si>
  <si>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</si>
  <si>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</si>
  <si>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</si>
  <si>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</si>
  <si>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</si>
  <si>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</si>
  <si>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</si>
  <si>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</si>
  <si>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</si>
  <si>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</si>
  <si>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</si>
  <si>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</si>
  <si>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</si>
  <si>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</si>
  <si>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</si>
  <si>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</si>
  <si>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</si>
  <si>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</si>
  <si>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</si>
  <si>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</si>
  <si>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</si>
  <si>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</si>
  <si>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</si>
  <si>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</si>
  <si>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</si>
  <si>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</si>
  <si>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</si>
  <si>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</si>
  <si>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</si>
  <si>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</si>
  <si>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</si>
  <si>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</si>
  <si>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</si>
  <si>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</si>
  <si>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</si>
  <si>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</si>
  <si>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</si>
  <si>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</si>
  <si>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</si>
  <si>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</si>
  <si>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</si>
  <si>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</si>
  <si>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</si>
  <si>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</si>
  <si>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</si>
  <si>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</si>
  <si>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</si>
  <si>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</si>
  <si>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</si>
  <si>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</si>
  <si>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</si>
  <si>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</si>
  <si>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</si>
  <si>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</si>
  <si>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</si>
  <si>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</si>
  <si>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</si>
  <si>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</si>
  <si>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</si>
  <si>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</si>
  <si>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>672 04 / 183</t>
  </si>
  <si>
    <t>672 14 / 183</t>
  </si>
  <si>
    <t>entspricht Prozent vom bisherigen Gesamt -  IST 2012:</t>
  </si>
  <si>
    <t>4042 / 672 05 / 123 / 801 59</t>
  </si>
  <si>
    <t>4042 / 672 04 / 180 / 803 97</t>
  </si>
  <si>
    <t xml:space="preserve">Zusammenführung zu den Haupthilfearten ( nur HzE )  : </t>
  </si>
  <si>
    <t>4042 / 672 04 / 180</t>
  </si>
  <si>
    <t>für 2013:</t>
  </si>
  <si>
    <t>entspricht Prozent vom Jahres - Soll 2013 :</t>
  </si>
  <si>
    <t>PKr-Bezeichnung</t>
  </si>
  <si>
    <t>PKr-Nr</t>
  </si>
  <si>
    <t>DB-Einr-Nachname</t>
  </si>
  <si>
    <t>§ 18 Abs. 3 Begleiteter Umgang</t>
  </si>
  <si>
    <t>Contact gGmbH</t>
  </si>
  <si>
    <t/>
  </si>
  <si>
    <t>S &amp; S gGmbH - A 3</t>
  </si>
  <si>
    <t>Sozialarbeit &amp; Segeln</t>
  </si>
  <si>
    <t>§ 19 Gemeinsame Wohnformen für Mütter/Väter und Kinder (Individual)</t>
  </si>
  <si>
    <t>EJF Kinder- und Jugendverb.Süd</t>
  </si>
  <si>
    <t>§ 20 Betreuung und Versorgung in Notsituationen</t>
  </si>
  <si>
    <t>Nachbarschaftsheim Schöneberg</t>
  </si>
  <si>
    <t>§ 27 Abs. 3 Ambulante Psychotherapie</t>
  </si>
  <si>
    <t>Kühnen</t>
  </si>
  <si>
    <t>Moritz</t>
  </si>
  <si>
    <t>Navitas gGmbH</t>
  </si>
  <si>
    <t>Petz e.V.</t>
  </si>
  <si>
    <t>§ 29 Soziale Gruppenarbeit</t>
  </si>
  <si>
    <t>Autismus Deutschland-Landesver</t>
  </si>
  <si>
    <t>Contact Jugendhilfe und Bildun</t>
  </si>
  <si>
    <t>FAB e.V.</t>
  </si>
  <si>
    <t>§ 30 Erziehungsbeistand / Betreuungshelfer</t>
  </si>
  <si>
    <t>Praxis Langer</t>
  </si>
  <si>
    <t>§ 31 Sozialpädagogische Familienhilfe</t>
  </si>
  <si>
    <t>ASB Havelland mbH</t>
  </si>
  <si>
    <t>contact - Jugendhilfe und Bild</t>
  </si>
  <si>
    <t>Der Steg gGmbH</t>
  </si>
  <si>
    <t>Die Praxis im Kiez e.V.</t>
  </si>
  <si>
    <t>Familientherapeutische Clearin</t>
  </si>
  <si>
    <t>Famos e.V.</t>
  </si>
  <si>
    <t>Famos e.V. Berlin</t>
  </si>
  <si>
    <t>Langer</t>
  </si>
  <si>
    <t>Lebenshilfe gGmbH</t>
  </si>
  <si>
    <t>Lebenswelt gGmbH</t>
  </si>
  <si>
    <t>Praxis Langer gGmbH</t>
  </si>
  <si>
    <t>Sonderpäd. Praxis Langer gGmb</t>
  </si>
  <si>
    <t>Sozialpädagogische Praxis Lang</t>
  </si>
  <si>
    <t>§ 32 Tagesgruppe</t>
  </si>
  <si>
    <t>Diakonieverbund</t>
  </si>
  <si>
    <t>FAMOS e.V.</t>
  </si>
  <si>
    <t>§ 33 befristete Vollzeitpflege - außerh. Bln.</t>
  </si>
  <si>
    <t>§ 33 Vollzeitpflege - innerh. Bln.</t>
  </si>
  <si>
    <t>§ 33 Vollzeitpflege mit erweitertem Förderbedarf - innerh. Bln.</t>
  </si>
  <si>
    <t>Römer</t>
  </si>
  <si>
    <t>§ 34 Familienanalog - innerh. Bln.</t>
  </si>
  <si>
    <t>Sancta Maria</t>
  </si>
  <si>
    <t>§ 34 Gruppenangebote WG - außerh. Bln.</t>
  </si>
  <si>
    <t>Sozialarbeit&amp;Segeln Krise</t>
  </si>
  <si>
    <t>§ 34 Gruppenangebote WG - innerh. Bln.</t>
  </si>
  <si>
    <t>Luisenstift</t>
  </si>
  <si>
    <t>§ 34 Individualangebote - innerh. Bln.</t>
  </si>
  <si>
    <t>Brandenburg-Kühne</t>
  </si>
  <si>
    <t>§ 35a Ambulante Psychotherapie</t>
  </si>
  <si>
    <t>- Petz e.V.</t>
  </si>
  <si>
    <t>§ 35a Integrative Lerntherapie</t>
  </si>
  <si>
    <t>Duden  Institute f[r Lernthera</t>
  </si>
  <si>
    <t>Duden- Institut für Lerntherap</t>
  </si>
  <si>
    <t>Duden Institut für Lerntherapi</t>
  </si>
  <si>
    <t>Fill-GbR./Förderinstitut Lerne</t>
  </si>
  <si>
    <t>Legasthenie-Zentrum Schöneberg</t>
  </si>
  <si>
    <t>Zentrum zur Therapie der Reche</t>
  </si>
  <si>
    <t>§ 35a sonstige ambulante Hilfen</t>
  </si>
  <si>
    <t>Fahrdienst Häusler</t>
  </si>
  <si>
    <t>§ 35a stationäre Eingliederungshilfe - innerh. Bln.</t>
  </si>
  <si>
    <t>Heilp.Kinder-u.Jugendheim</t>
  </si>
  <si>
    <t>Karuna Hausotternstr.</t>
  </si>
  <si>
    <t>Krankenhilfe nach § 264 SGB V</t>
  </si>
  <si>
    <t>§ 13 Abs. 2 Ausbildung</t>
  </si>
  <si>
    <t>Helmut Ziegner Berufsbildung g</t>
  </si>
  <si>
    <t>§ 13 Abs. 2 BO + BV</t>
  </si>
  <si>
    <t>EJF gAG</t>
  </si>
  <si>
    <t>Caritasverband f. Berlin eV</t>
  </si>
  <si>
    <t>Hugo e. V.</t>
  </si>
  <si>
    <t>Sozialp. Praxis Langer gGmb</t>
  </si>
  <si>
    <t>§ 19 Gemeinsame Wohnformen für Mütter/Väter und Kinder (Gruppe)</t>
  </si>
  <si>
    <t>ASB gGmbH</t>
  </si>
  <si>
    <t>Diakoniewerk Simeon gGmbH</t>
  </si>
  <si>
    <t>Prowo e. V.</t>
  </si>
  <si>
    <t>Horizont GmbH</t>
  </si>
  <si>
    <t>Beißer Psych. Praxis</t>
  </si>
  <si>
    <t>Brinkmöller</t>
  </si>
  <si>
    <t>Czmok</t>
  </si>
  <si>
    <t>Friderichs</t>
  </si>
  <si>
    <t>Koppe</t>
  </si>
  <si>
    <t>Moritz, Gabriele</t>
  </si>
  <si>
    <t>Praxis f. Psychotherapie</t>
  </si>
  <si>
    <t>Schmidt</t>
  </si>
  <si>
    <t>Smile e. V.</t>
  </si>
  <si>
    <t>Weber</t>
  </si>
  <si>
    <t>§ 27 ambulante Familientherapie</t>
  </si>
  <si>
    <t>A.m.s.e.l.</t>
  </si>
  <si>
    <t>Amsel Praxisgemeinschaft</t>
  </si>
  <si>
    <t>BIF</t>
  </si>
  <si>
    <t>IST GmbH</t>
  </si>
  <si>
    <t>§ 27 teilstationäre Hilfen zur Erziehung</t>
  </si>
  <si>
    <t>Schultz-Hencke-Heime GbR</t>
  </si>
  <si>
    <t>autis.mobi</t>
  </si>
  <si>
    <t>Autismus Deutschland</t>
  </si>
  <si>
    <t>FAB e. V.</t>
  </si>
  <si>
    <t>Caritas Mariaschutz</t>
  </si>
  <si>
    <t>Der Steg e. V.</t>
  </si>
  <si>
    <t>GamBe gGmbH</t>
  </si>
  <si>
    <t>Tandem BQG</t>
  </si>
  <si>
    <t>AHB Berlin</t>
  </si>
  <si>
    <t>AIEH GbR</t>
  </si>
  <si>
    <t>Amsoc e. V.</t>
  </si>
  <si>
    <t>Auxilium Berlin GbR</t>
  </si>
  <si>
    <t>Gesab, Rainer Ziesche</t>
  </si>
  <si>
    <t>Notdienst Berlin e. V.</t>
  </si>
  <si>
    <t>Tabea e. V.</t>
  </si>
  <si>
    <t>Unerhört e. V.</t>
  </si>
  <si>
    <t>Unerhört e.V.</t>
  </si>
  <si>
    <t>Diakonieverbund Schweicheln e.</t>
  </si>
  <si>
    <t>Schultz-Hencke-Haus-Berlin</t>
  </si>
  <si>
    <t>Wadzeck-Stiftung</t>
  </si>
  <si>
    <t>§ 33 befristete Vollzeitpflege - innerh. Bln.</t>
  </si>
  <si>
    <t>§ 33 Vollzeitpflege - außerh. Bln.</t>
  </si>
  <si>
    <t>Jugendwohnen im Kiez</t>
  </si>
  <si>
    <t>§ 34 Gruppenangebote Heim - außerh. Bln.</t>
  </si>
  <si>
    <t>Brügger Hof</t>
  </si>
  <si>
    <t>DRK KV Märkisch-Oder-Spree e.</t>
  </si>
  <si>
    <t>Parceval gGmbH</t>
  </si>
  <si>
    <t>Sozialarbeit u. Segeln</t>
  </si>
  <si>
    <t>Wiese GmbH</t>
  </si>
  <si>
    <t>§ 34 Gruppenangebote Heim - innerh. Bln.</t>
  </si>
  <si>
    <t>Haus Conradshöhe</t>
  </si>
  <si>
    <t>neuhland e. V.</t>
  </si>
  <si>
    <t>HW Penkefitz</t>
  </si>
  <si>
    <t>Landkreis Teltow-Fläming</t>
  </si>
  <si>
    <t>NHW e.V.</t>
  </si>
  <si>
    <t>Independent Living Pankow gGmb</t>
  </si>
  <si>
    <t>Leben Lernen e. V.</t>
  </si>
  <si>
    <t>Mariaschutz</t>
  </si>
  <si>
    <t>St. Marien</t>
  </si>
  <si>
    <t>§ 35 stationäre Intensive sozialpädagogische Einzelbetr. - innerh. Bln.</t>
  </si>
  <si>
    <t>Pfefferwerk gGmbH</t>
  </si>
  <si>
    <t>Pferdeprojekt e.V.</t>
  </si>
  <si>
    <t>Ulbrich</t>
  </si>
  <si>
    <t>Duden Institut</t>
  </si>
  <si>
    <t>Fill GbR</t>
  </si>
  <si>
    <t>FILL GbR</t>
  </si>
  <si>
    <t>Hoferichter</t>
  </si>
  <si>
    <t>Institut für Rechenschwäche</t>
  </si>
  <si>
    <t>Institut für Rechentherapie</t>
  </si>
  <si>
    <t>OKO Lehrinstitut H. Hoffmann</t>
  </si>
  <si>
    <t>Praxis für Lernkompetenz</t>
  </si>
  <si>
    <t>Praxis für Lernkompetenz GbR</t>
  </si>
  <si>
    <t>Berthold-Otto-Schule</t>
  </si>
  <si>
    <t>Caroline-von-Heydebrand-Schule</t>
  </si>
  <si>
    <t>§ 35a stationäre Eingliederungshilfe - außerh. Bln.</t>
  </si>
  <si>
    <t>Er.Ste. Trägergesellschaft</t>
  </si>
  <si>
    <t>Verein f. Jugendfürsorge u. Ju</t>
  </si>
  <si>
    <t>Wuhletal Psychosoz. Zentrum gG</t>
  </si>
  <si>
    <t>§ 35a teilstationäre Eingliederungshilfe</t>
  </si>
  <si>
    <t>Er.Ste.Trägergesellschaft</t>
  </si>
  <si>
    <t>Full Haus e.V.</t>
  </si>
  <si>
    <t>EJF</t>
  </si>
  <si>
    <t>EJF Ev. Jugend- u.Fürsorgewerk</t>
  </si>
  <si>
    <t>für berufsbildende Maßnahmen</t>
  </si>
  <si>
    <t>Zukunft Plus e.V.</t>
  </si>
  <si>
    <t>Knobellotte e.V.</t>
  </si>
  <si>
    <t>starke familie e.V.</t>
  </si>
  <si>
    <t>Vielfalt e. V.</t>
  </si>
  <si>
    <t>Diakonie Simeon</t>
  </si>
  <si>
    <t>EJF gemeinnützige AG</t>
  </si>
  <si>
    <t>Zukunft Bauen e. V.</t>
  </si>
  <si>
    <t>Zukunft Bauen e.V.</t>
  </si>
  <si>
    <t>ALEP e.V.</t>
  </si>
  <si>
    <t>ALEP Mutter/Kind</t>
  </si>
  <si>
    <t>Zwischenstation</t>
  </si>
  <si>
    <t>Zwischenstation e.V.</t>
  </si>
  <si>
    <t>Purgal</t>
  </si>
  <si>
    <t>Dehling</t>
  </si>
  <si>
    <t>Goll</t>
  </si>
  <si>
    <t>Kämper-Zintgraf</t>
  </si>
  <si>
    <t>Küster</t>
  </si>
  <si>
    <t>Maischein</t>
  </si>
  <si>
    <t>SMILE e.V.</t>
  </si>
  <si>
    <t>WEBER</t>
  </si>
  <si>
    <t>A.m.s.e.l. ambulant</t>
  </si>
  <si>
    <t>Sozialarbeit&amp;Segeln</t>
  </si>
  <si>
    <t>DICK &amp; DÜNN e.V.</t>
  </si>
  <si>
    <t>H.U.G.O. e.V.</t>
  </si>
  <si>
    <t>GamBE</t>
  </si>
  <si>
    <t>Independent Living JNW FKTS gG</t>
  </si>
  <si>
    <t>Jugendhilfe Rheinland</t>
  </si>
  <si>
    <t>Arbeiter-Samariter-Bund</t>
  </si>
  <si>
    <t>casa nostra</t>
  </si>
  <si>
    <t>Gesellschaft für Sport und Jug</t>
  </si>
  <si>
    <t>navitas gGmbH</t>
  </si>
  <si>
    <t>Trialog e.V.</t>
  </si>
  <si>
    <t>unerhört e.V.</t>
  </si>
  <si>
    <t>Zephir e.V.</t>
  </si>
  <si>
    <t>Diak. Werk Tempelh.-Schöneberg</t>
  </si>
  <si>
    <t>Diakonisches Werk Tempelhof</t>
  </si>
  <si>
    <t>Tannenhof Berlin-Brandenburg e</t>
  </si>
  <si>
    <t>Wadzeck-Stiftung Tagesgrupppe</t>
  </si>
  <si>
    <t>§ 33 Krisenpflege - innerh. Bln.</t>
  </si>
  <si>
    <t>§ 33 Vollzeitpflege mit erweitertem Förderbedarf - außerh. Bln.</t>
  </si>
  <si>
    <t>Albert-Schweitzer-Kinderdorf B</t>
  </si>
  <si>
    <t>DASI Berlin gGmbH</t>
  </si>
  <si>
    <t>Diakonie Erzieherische Hilfen</t>
  </si>
  <si>
    <t>KdH. Sancta Maria</t>
  </si>
  <si>
    <t>Leben(s)zeit Gemeinn. Förderg.</t>
  </si>
  <si>
    <t>Pro Fam gGmbH</t>
  </si>
  <si>
    <t>AWO Betreuungsdienste gGmbH</t>
  </si>
  <si>
    <t>Brügger Hof Embühren</t>
  </si>
  <si>
    <t>Brügger Hof GbR</t>
  </si>
  <si>
    <t>Heilp. KH Arenholz Tannengrund</t>
  </si>
  <si>
    <t>Kinderhaus Arenholz</t>
  </si>
  <si>
    <t>Lebensgemeinschaft Nordland gG</t>
  </si>
  <si>
    <t>Schultz-Hencke-Heime</t>
  </si>
  <si>
    <t>Sozialarbeit und Segeln</t>
  </si>
  <si>
    <t>Alep e.V.</t>
  </si>
  <si>
    <t>Heilp.Kin.-u.Jug.Sancta Maria</t>
  </si>
  <si>
    <t>Jakus e.V.</t>
  </si>
  <si>
    <t>Jugendhaus Friedrichshain</t>
  </si>
  <si>
    <t>Jugendhaus Friedrichshain e.V.</t>
  </si>
  <si>
    <t>Luisenstift Ev. Kinder-Jugendh</t>
  </si>
  <si>
    <t>Sancta Maria B. Wannsee</t>
  </si>
  <si>
    <t>Sozialdienst katholischer Frau</t>
  </si>
  <si>
    <t>urban- social gGmbH</t>
  </si>
  <si>
    <t>urban-social gGmbH</t>
  </si>
  <si>
    <t>WeGe ins Leben</t>
  </si>
  <si>
    <t>WeGe ins Leben e. V.</t>
  </si>
  <si>
    <t>WeGe ins Leben e.V.</t>
  </si>
  <si>
    <t>Er.Ste. Trägersellschaft</t>
  </si>
  <si>
    <t>Evin e.V.</t>
  </si>
  <si>
    <t>NHW - Jugendwohnen</t>
  </si>
  <si>
    <t>§ 34 Individualangebote - außerh. Bln.</t>
  </si>
  <si>
    <t>Theresienheim</t>
  </si>
  <si>
    <t>ALEP</t>
  </si>
  <si>
    <t>Alep</t>
  </si>
  <si>
    <t>ALEP e. V.</t>
  </si>
  <si>
    <t>ALEP e.V. (BJW)</t>
  </si>
  <si>
    <t>Ev. Klubheim f. Berufstätige</t>
  </si>
  <si>
    <t>Ev. Klubheim f. Berufstätige e</t>
  </si>
  <si>
    <t>Evin e. V.</t>
  </si>
  <si>
    <t>gleich &amp; gleich e.V.</t>
  </si>
  <si>
    <t>INDI gGmbH</t>
  </si>
  <si>
    <t>Paul Gerhardt Werk</t>
  </si>
  <si>
    <t>VJB Jugend u. Familie gGmbH</t>
  </si>
  <si>
    <t>Zwischenstation Begl.Wohnen</t>
  </si>
  <si>
    <t>§ 35 Intensive Sozialpädagogische Einzelbetreuung</t>
  </si>
  <si>
    <t>Okon</t>
  </si>
  <si>
    <t>Therapieladen e.V.</t>
  </si>
  <si>
    <t>Fill-GbR</t>
  </si>
  <si>
    <t>Lernpraxis Hoferichter</t>
  </si>
  <si>
    <t>ZTR Berlin, R. Wieneke</t>
  </si>
  <si>
    <t>Autis.mobi</t>
  </si>
  <si>
    <t>Sancta-Maria-Schule der Hedwig</t>
  </si>
  <si>
    <t>St. Hildegard</t>
  </si>
  <si>
    <t>aktion wandlungswelten WeGe gG</t>
  </si>
  <si>
    <t>§ 42 Krisenpflege</t>
  </si>
  <si>
    <t>§ 42 Unterbr. infolge der Inobhutnahme/sozialpäd. Krisenintervention</t>
  </si>
  <si>
    <t>Haus Conradshöhe Clara IP WG</t>
  </si>
  <si>
    <t>Jakus gGmbH</t>
  </si>
  <si>
    <t>Jugendhaus Friedrichshain e. V</t>
  </si>
  <si>
    <t>Berufsbildung gGmbH</t>
  </si>
  <si>
    <t>Leben Lernen e.V.</t>
  </si>
  <si>
    <t>Arndt</t>
  </si>
  <si>
    <t>Weg der Mitte</t>
  </si>
  <si>
    <t>Alcer-Köhler</t>
  </si>
  <si>
    <t>Martin Goll</t>
  </si>
  <si>
    <t>Psycholog.Praxis</t>
  </si>
  <si>
    <t>Psycholog.Praxis Beißer</t>
  </si>
  <si>
    <t>Psychologische Praxis</t>
  </si>
  <si>
    <t>Psychotherapiepraxis E. Koppe</t>
  </si>
  <si>
    <t>S.M.I.L.E. e.V.</t>
  </si>
  <si>
    <t>Saskia Weber</t>
  </si>
  <si>
    <t>Thiel</t>
  </si>
  <si>
    <t>Ursula Rauch</t>
  </si>
  <si>
    <t>Praxisgemeinschaft A.m.s.e.l.</t>
  </si>
  <si>
    <t>Praxisgemeinschaft A.m.S.e.l.</t>
  </si>
  <si>
    <t>Schultz-Hencke-Haus Berlin</t>
  </si>
  <si>
    <t>Birkert</t>
  </si>
  <si>
    <t>Nachbarschaftszentrum ufafabri</t>
  </si>
  <si>
    <t>Zusammenwirken im Familienkonf</t>
  </si>
  <si>
    <t>Sozialarbeit &amp; Segeln gGmbH</t>
  </si>
  <si>
    <t>trialog e.V.</t>
  </si>
  <si>
    <t>VSL Verein für soz.päd. &amp; lern</t>
  </si>
  <si>
    <t>Wadzeck-Stftung</t>
  </si>
  <si>
    <t>Amsoc ambulant §30+31</t>
  </si>
  <si>
    <t>Contact</t>
  </si>
  <si>
    <t>Contact §30+31</t>
  </si>
  <si>
    <t>Contact Jugendhilfe u. Bildung</t>
  </si>
  <si>
    <t>Diakonie Schweicheln</t>
  </si>
  <si>
    <t>Familienforum</t>
  </si>
  <si>
    <t>LebensWelt gGmbH</t>
  </si>
  <si>
    <t>Lotse e.V.</t>
  </si>
  <si>
    <t>Navitas</t>
  </si>
  <si>
    <t>Sozialpäd. Praxis Langer</t>
  </si>
  <si>
    <t>TABEA e.V.</t>
  </si>
  <si>
    <t>Erziehung u. Bildung GmbH</t>
  </si>
  <si>
    <t>Wadzeck Stiftung</t>
  </si>
  <si>
    <t>§ 34 Familienanalog - außerh. Bln.</t>
  </si>
  <si>
    <t>VJB Zehlendorf e.V.</t>
  </si>
  <si>
    <t>ErSte Trägergesellschaft</t>
  </si>
  <si>
    <t>GFB</t>
  </si>
  <si>
    <t>PAR-CE-VAL</t>
  </si>
  <si>
    <t>par-ce-val Jugendhilfe Branden</t>
  </si>
  <si>
    <t>Waisenstift Varel</t>
  </si>
  <si>
    <t>Caroline-von-Heydebrand-Heim e</t>
  </si>
  <si>
    <t>CJD Berlin</t>
  </si>
  <si>
    <t>Karuna e.V.</t>
  </si>
  <si>
    <t>Kinderzentrum Mariaschutz</t>
  </si>
  <si>
    <t>Königin-Luise-Stiftung</t>
  </si>
  <si>
    <t>Pfefferwerk Stadtkultur</t>
  </si>
  <si>
    <t>VJB Jugend und Familie</t>
  </si>
  <si>
    <t>FSD-Stiftung</t>
  </si>
  <si>
    <t>Leben Lernen Mädchenwohnen</t>
  </si>
  <si>
    <t>VJB</t>
  </si>
  <si>
    <t>VJB Jugend und Familie gGmbH</t>
  </si>
  <si>
    <t>Dipl.-Psych. Römer</t>
  </si>
  <si>
    <t>Institut für Psychotherapie</t>
  </si>
  <si>
    <t>Die Kopfpiloten</t>
  </si>
  <si>
    <t>Domino</t>
  </si>
  <si>
    <t>Fill</t>
  </si>
  <si>
    <t>Fill Gbr</t>
  </si>
  <si>
    <t>Zentrum zur Therapie</t>
  </si>
  <si>
    <t>Der Steg</t>
  </si>
  <si>
    <t>Fahrdienst</t>
  </si>
  <si>
    <t>Internatsschule</t>
  </si>
  <si>
    <t>Waldschule Gerdes</t>
  </si>
  <si>
    <t>Gemeinnützige Kinder-und Jugen</t>
  </si>
  <si>
    <t>Mansfeld-Löbbecke-Stiftung</t>
  </si>
  <si>
    <t>Par-ce-val</t>
  </si>
  <si>
    <t>Seeschule Rangsdorf</t>
  </si>
  <si>
    <t>neuhland e.V.</t>
  </si>
  <si>
    <t>Landeshauptstadt Potsdam</t>
  </si>
  <si>
    <t>§ 13 Abs. 2 ambulante Begleitung bei Ausbildung</t>
  </si>
  <si>
    <t>Caritasverband Berlin e.V.</t>
  </si>
  <si>
    <t>Prenzlkomm gGmbH</t>
  </si>
  <si>
    <t>Chikezie</t>
  </si>
  <si>
    <t>Fabis</t>
  </si>
  <si>
    <t>Familienpflege</t>
  </si>
  <si>
    <t>Findling e.V.</t>
  </si>
  <si>
    <t>Schroth</t>
  </si>
  <si>
    <t>Dipl. Psych. Gröhe</t>
  </si>
  <si>
    <t>Gerdes-Schupp, Inge</t>
  </si>
  <si>
    <t>Petz e. V.</t>
  </si>
  <si>
    <t>Petz e.V. Christoph Kussmaul</t>
  </si>
  <si>
    <t>Petz e.V. Naussed, W.</t>
  </si>
  <si>
    <t>Petz e.V. Norbert Weinreich</t>
  </si>
  <si>
    <t>Praxis Beratungszentrum Mitte</t>
  </si>
  <si>
    <t>Praxisgemeinschaft A.m.s.e.l</t>
  </si>
  <si>
    <t>§ 27 ambulante Hilfe zur Erziehung</t>
  </si>
  <si>
    <t>Denkzeit-Gesellschaft e.V.</t>
  </si>
  <si>
    <t>Independent Living Potsdam gGm</t>
  </si>
  <si>
    <t>ADV gGmbH</t>
  </si>
  <si>
    <t>Hilfe-für-Jungs e.V.</t>
  </si>
  <si>
    <t>Thessa e. V.</t>
  </si>
  <si>
    <t>Freeda e.V.</t>
  </si>
  <si>
    <t>Thessa e.V.</t>
  </si>
  <si>
    <t>Zephir</t>
  </si>
  <si>
    <t>Diak. Schweicheln Geltow</t>
  </si>
  <si>
    <t>Diakonisches Werk Tempelhof-Sc</t>
  </si>
  <si>
    <t>SONA gGmbH</t>
  </si>
  <si>
    <t>Heilpäd. Wohngr. Penkefitz</t>
  </si>
  <si>
    <t>Kinderhaus zur Mühle</t>
  </si>
  <si>
    <t>Trollkohnskoppel</t>
  </si>
  <si>
    <t>Kinder lernen leben gGmbH</t>
  </si>
  <si>
    <t>Neues Wohnen im Kiez GmbH</t>
  </si>
  <si>
    <t>Sozialpäd. Jugendwohnen</t>
  </si>
  <si>
    <t>§ 35 Intensive sozialpäd. Einzelbetr. Individualang. - außerh. Bln.</t>
  </si>
  <si>
    <t>Pro Prognos Bonn e.V.</t>
  </si>
  <si>
    <t>Dipl. Psych. Maischein</t>
  </si>
  <si>
    <t>Frau sucht Zukunft</t>
  </si>
  <si>
    <t>Marion Ulbrich</t>
  </si>
  <si>
    <t>Psychol. Praxis U. Maischein</t>
  </si>
  <si>
    <t>Psychoth. Praxis Brenner</t>
  </si>
  <si>
    <t>Duden Inst. für Lerntherapie</t>
  </si>
  <si>
    <t>Duden Institut f. Lerntherapie</t>
  </si>
  <si>
    <t>Fill-FbR</t>
  </si>
  <si>
    <t>FiLL-GbR</t>
  </si>
  <si>
    <t>Förderinstitut Lernen lernen</t>
  </si>
  <si>
    <t>Förderinstitut Lernen lernen G</t>
  </si>
  <si>
    <t>Hansen</t>
  </si>
  <si>
    <t>Institut f. Rechenschwäche-The</t>
  </si>
  <si>
    <t>ZFB GbR</t>
  </si>
  <si>
    <t>ZFB GbR - FU Berlin</t>
  </si>
  <si>
    <t>ZTR-Zentrum Therapie</t>
  </si>
  <si>
    <t>F A B e.V.</t>
  </si>
  <si>
    <t>ISS gGmbH</t>
  </si>
  <si>
    <t>Phorms Berlin gGmbH</t>
  </si>
  <si>
    <t>Sterntal e.V.</t>
  </si>
  <si>
    <t>Jugendwohnen Wrangelstr.</t>
  </si>
  <si>
    <t>Ziegelhütte Ochsenwang</t>
  </si>
  <si>
    <t>§ 35a Vollzeitpflege - innerh. Bln.</t>
  </si>
  <si>
    <t>Übertrag</t>
  </si>
  <si>
    <t>Vormonate</t>
  </si>
  <si>
    <t>Pflegeeltern</t>
  </si>
  <si>
    <t>Krankenkasse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</si>
</sst>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19" fillId="4" borderId="58" xfId="0" applyFont="1" applyFill="1" applyBorder="1" applyAlignment="1">
      <alignment horizontal="center"/>
    </xf>
    <xf numFmtId="0" fontId="19" fillId="4" borderId="59" xfId="0" applyFont="1" applyFill="1" applyBorder="1" applyAlignment="1">
      <alignment horizontal="center"/>
    </xf>
    <xf numFmtId="0" fontId="20" fillId="4" borderId="42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19" applyFont="1" applyFill="1" applyAlignment="1">
      <alignment wrapText="1"/>
      <protection/>
    </xf>
    <xf numFmtId="0" fontId="20" fillId="0" borderId="0" xfId="19" applyFont="1">
      <alignment/>
      <protection/>
    </xf>
    <xf numFmtId="0" fontId="19" fillId="0" borderId="0" xfId="20" applyFont="1" applyFill="1" applyAlignment="1">
      <alignment wrapText="1"/>
      <protection/>
    </xf>
    <xf numFmtId="0" fontId="20" fillId="0" borderId="0" xfId="20" applyFont="1">
      <alignment/>
      <protection/>
    </xf>
    <xf numFmtId="0" fontId="20" fillId="0" borderId="0" xfId="21" applyFont="1">
      <alignment/>
      <protection/>
    </xf>
    <xf numFmtId="0" fontId="19" fillId="0" borderId="0" xfId="21" applyFont="1" applyFill="1" applyAlignment="1">
      <alignment wrapText="1"/>
      <protection/>
    </xf>
    <xf numFmtId="0" fontId="19" fillId="0" borderId="0" xfId="22" applyFont="1" applyFill="1" applyAlignment="1">
      <alignment wrapText="1"/>
      <protection/>
    </xf>
    <xf numFmtId="0" fontId="20" fillId="0" borderId="0" xfId="22" applyFont="1">
      <alignment/>
      <protection/>
    </xf>
    <xf numFmtId="0" fontId="19" fillId="0" borderId="0" xfId="23" applyFont="1" applyFill="1" applyAlignment="1">
      <alignment wrapText="1"/>
      <protection/>
    </xf>
    <xf numFmtId="0" fontId="20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Hyperlink" xfId="17"/>
    <cellStyle name="Percent" xfId="18"/>
    <cellStyle name="Standard_BLB-Träger" xfId="19"/>
    <cellStyle name="Standard_RSD A Träger" xfId="20"/>
    <cellStyle name="Standard_RSD B Träger" xfId="21"/>
    <cellStyle name="Standard_RSD C Träger" xfId="22"/>
    <cellStyle name="Standard_RSD D Träger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12775"/>
          <c:w val="0.512"/>
          <c:h val="0.6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133"/>
          <c:w val="0.4295"/>
          <c:h val="0.75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475"/>
          <c:w val="0.41275"/>
          <c:h val="0.7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1525"/>
          <c:w val="0.4007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03"/>
          <c:w val="0.4095"/>
          <c:h val="0.7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133"/>
          <c:w val="0.4265"/>
          <c:h val="0.76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203"/>
          <c:w val="0.4235"/>
          <c:h val="0.7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23725"/>
          <c:w val="0.43825"/>
          <c:h val="0.60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107</c:v>
                </c:pt>
                <c:pt idx="1">
                  <c:v>294</c:v>
                </c:pt>
                <c:pt idx="2">
                  <c:v>425</c:v>
                </c:pt>
                <c:pt idx="3">
                  <c:v>323</c:v>
                </c:pt>
                <c:pt idx="4">
                  <c:v>253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0525"/>
          <c:w val="0.576"/>
          <c:h val="0.63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133"/>
          <c:w val="0.3872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03"/>
          <c:w val="0.40875"/>
          <c:h val="0.7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13775"/>
          <c:w val="0.4175"/>
          <c:h val="0.74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203"/>
          <c:w val="0.40675"/>
          <c:h val="0.71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0.40025</cdr:y>
    </cdr:from>
    <cdr:to>
      <cdr:x>0.9345</cdr:x>
      <cdr:y>0.531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107632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0.17675</cdr:x>
      <cdr:y>0.8795</cdr:y>
    </cdr:from>
    <cdr:to>
      <cdr:x>0.49625</cdr:x>
      <cdr:y>0.95375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236220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0.029</cdr:x>
      <cdr:y>0.212</cdr:y>
    </cdr:from>
    <cdr:to>
      <cdr:x>0.20675</cdr:x>
      <cdr:y>0.34275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56197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0.27125</cdr:y>
    </cdr:from>
    <cdr:to>
      <cdr:x>0.9355</cdr:x>
      <cdr:y>0.4505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5429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0.66125</cdr:x>
      <cdr:y>0.79775</cdr:y>
    </cdr:from>
    <cdr:to>
      <cdr:x>0.90375</cdr:x>
      <cdr:y>0.977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16097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</cdr:x>
      <cdr:y>0.5175</cdr:y>
    </cdr:from>
    <cdr:to>
      <cdr:x>0.19</cdr:x>
      <cdr:y>0.69675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382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</cdr:x>
      <cdr:y>0.16325</cdr:y>
    </cdr:from>
    <cdr:to>
      <cdr:x>0.899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323850"/>
          <a:ext cx="1047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 Hilfen</a:t>
          </a:r>
        </a:p>
      </cdr:txBody>
    </cdr:sp>
  </cdr:relSizeAnchor>
  <cdr:relSizeAnchor xmlns:cdr="http://schemas.openxmlformats.org/drawingml/2006/chartDrawing">
    <cdr:from>
      <cdr:x>0.64975</cdr:x>
      <cdr:y>0.317</cdr:y>
    </cdr:from>
    <cdr:to>
      <cdr:x>0.99125</cdr:x>
      <cdr:y>0.4165</cdr:y>
    </cdr:to>
    <cdr:sp>
      <cdr:nvSpPr>
        <cdr:cNvPr id="2" name="TextBox 2"/>
        <cdr:cNvSpPr txBox="1">
          <a:spLocks noChangeArrowheads="1"/>
        </cdr:cNvSpPr>
      </cdr:nvSpPr>
      <cdr:spPr>
        <a:xfrm>
          <a:off x="2238375" y="62865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0.0085</cdr:x>
      <cdr:y>0.55475</cdr:y>
    </cdr:from>
    <cdr:to>
      <cdr:x>0.1985</cdr:x>
      <cdr:y>0.73475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144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0.576</cdr:y>
    </cdr:from>
    <cdr:to>
      <cdr:x>0.98075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11620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0.144</cdr:x>
      <cdr:y>0.84725</cdr:y>
    </cdr:from>
    <cdr:to>
      <cdr:x>0.4855</cdr:x>
      <cdr:y>0.94625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17049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0.05375</cdr:x>
      <cdr:y>0.192</cdr:y>
    </cdr:from>
    <cdr:to>
      <cdr:x>0.24375</cdr:x>
      <cdr:y>0.37125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3810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0.223</cdr:y>
    </cdr:from>
    <cdr:to>
      <cdr:x>0.8625</cdr:x>
      <cdr:y>0.403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476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0.667</cdr:x>
      <cdr:y>0.80225</cdr:y>
    </cdr:from>
    <cdr:to>
      <cdr:x>0.9095</cdr:x>
      <cdr:y>0.98225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6097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0.0085</cdr:x>
      <cdr:y>0.49</cdr:y>
    </cdr:from>
    <cdr:to>
      <cdr:x>0.1985</cdr:x>
      <cdr:y>0.67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9810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67550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0.6405</cdr:y>
    </cdr:from>
    <cdr:to>
      <cdr:x>0.9385</cdr:x>
      <cdr:y>0.81975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2858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0.709</cdr:y>
    </cdr:from>
    <cdr:to>
      <cdr:x>0.25375</cdr:x>
      <cdr:y>0.88825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4287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0.15275</cdr:y>
    </cdr:from>
    <cdr:to>
      <cdr:x>0.20125</cdr:x>
      <cdr:y>0.332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04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0.16325</cdr:y>
    </cdr:from>
    <cdr:to>
      <cdr:x>0.88475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</cdr:x>
      <cdr:y>0.74725</cdr:y>
    </cdr:from>
    <cdr:to>
      <cdr:x>0.9825</cdr:x>
      <cdr:y>0.92725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0.05375</cdr:x>
      <cdr:y>0.24275</cdr:y>
    </cdr:from>
    <cdr:to>
      <cdr:x>0.24375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857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33775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67550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0.28275</cdr:y>
    </cdr:from>
    <cdr:to>
      <cdr:x>0.7945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7524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0.5055</cdr:x>
      <cdr:y>0.1065</cdr:y>
    </cdr:from>
    <cdr:to>
      <cdr:x>0.591</cdr:x>
      <cdr:y>0.18125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2762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0.4765</cdr:x>
      <cdr:y>0.2425</cdr:y>
    </cdr:from>
    <cdr:to>
      <cdr:x>0.48175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954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0.55975</cdr:x>
      <cdr:y>0.8725</cdr:y>
    </cdr:from>
    <cdr:to>
      <cdr:x>0.69075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90725" y="23336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0.175</cdr:x>
      <cdr:y>0.524</cdr:y>
    </cdr:from>
    <cdr:to>
      <cdr:x>0.306</cdr:x>
      <cdr:y>0.6095</cdr:y>
    </cdr:to>
    <cdr:sp>
      <cdr:nvSpPr>
        <cdr:cNvPr id="5" name="TextBox 5"/>
        <cdr:cNvSpPr txBox="1">
          <a:spLocks noChangeArrowheads="1"/>
        </cdr:cNvSpPr>
      </cdr:nvSpPr>
      <cdr:spPr>
        <a:xfrm>
          <a:off x="619125" y="14001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0.38625</cdr:x>
      <cdr:y>0.2425</cdr:y>
    </cdr:from>
    <cdr:to>
      <cdr:x>0.3915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3716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0.25675</cdr:x>
      <cdr:y>0.147</cdr:y>
    </cdr:from>
    <cdr:to>
      <cdr:x>0.3745</cdr:x>
      <cdr:y>0.22175</cdr:y>
    </cdr:to>
    <cdr:sp>
      <cdr:nvSpPr>
        <cdr:cNvPr id="7" name="TextBox 7"/>
        <cdr:cNvSpPr txBox="1">
          <a:spLocks noChangeArrowheads="1"/>
        </cdr:cNvSpPr>
      </cdr:nvSpPr>
      <cdr:spPr>
        <a:xfrm>
          <a:off x="914400" y="3905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6</xdr:col>
      <xdr:colOff>190500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35623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496175" y="15630525"/>
        <a:ext cx="36480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0.399</cdr:y>
    </cdr:from>
    <cdr:to>
      <cdr:x>0.93875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8001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0.22575</cdr:x>
      <cdr:y>0.9015</cdr:y>
    </cdr:from>
    <cdr:to>
      <cdr:x>0.56725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0.03675</cdr:x>
      <cdr:y>0.266</cdr:y>
    </cdr:from>
    <cdr:to>
      <cdr:x>0.22675</cdr:x>
      <cdr:y>0.44525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334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0.1385</cdr:y>
    </cdr:from>
    <cdr:to>
      <cdr:x>0.851</cdr:x>
      <cdr:y>0.3185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2762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0.72325</cdr:x>
      <cdr:y>0.4155</cdr:y>
    </cdr:from>
    <cdr:to>
      <cdr:x>0.96575</cdr:x>
      <cdr:y>0.5955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8286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0.031</cdr:x>
      <cdr:y>0.37175</cdr:y>
    </cdr:from>
    <cdr:to>
      <cdr:x>0.221</cdr:x>
      <cdr:y>0.55175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742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52825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</cdr:x>
      <cdr:y>0.5665</cdr:y>
    </cdr:from>
    <cdr:to>
      <cdr:x>0.9695</cdr:x>
      <cdr:y>0.74575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143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0.11575</cdr:x>
      <cdr:y>0.867</cdr:y>
    </cdr:from>
    <cdr:to>
      <cdr:x>0.45725</cdr:x>
      <cdr:y>0.966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17430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</cdr:x>
      <cdr:y>0.22675</cdr:y>
    </cdr:from>
    <cdr:to>
      <cdr:x>0.201</cdr:x>
      <cdr:y>0.3965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57200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0.16325</cdr:y>
    </cdr:from>
    <cdr:to>
      <cdr:x>0.92725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0.7515</cdr:x>
      <cdr:y>0.4155</cdr:y>
    </cdr:from>
    <cdr:to>
      <cdr:x>0.994</cdr:x>
      <cdr:y>0.5955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8286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0.0705</cdr:x>
      <cdr:y>0.34125</cdr:y>
    </cdr:from>
    <cdr:to>
      <cdr:x>0.2605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6755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3.8515625" style="0" customWidth="1"/>
    <col min="14" max="14" width="0.71875" style="0" customWidth="1"/>
    <col min="15" max="17" width="3.8515625" style="0" customWidth="1"/>
    <col min="18" max="18" width="0.71875" style="27" customWidth="1"/>
    <col min="19" max="21" width="3.7109375" style="0" customWidth="1"/>
    <col min="22" max="22" width="0.71875" style="0" customWidth="1"/>
    <col min="23" max="25" width="3.7109375" style="0" customWidth="1"/>
    <col min="26" max="26" width="0.71875" style="21" customWidth="1"/>
    <col min="27" max="27" width="2.57421875" style="27" customWidth="1"/>
  </cols>
  <sheetData>
    <row r="1" spans="1:26" ht="13.5" thickBot="1">
      <c r="A1" s="145" t="s">
        <v>102</v>
      </c>
      <c r="B1" s="116"/>
      <c r="C1" s="59"/>
      <c r="D1" s="4" t="s">
        <v>446</v>
      </c>
      <c r="E1" s="105" t="s">
        <v>447</v>
      </c>
      <c r="F1" s="191" t="s">
        <v>114</v>
      </c>
      <c r="G1" s="195"/>
      <c r="H1" s="195"/>
      <c r="I1" s="196"/>
      <c r="J1" s="109"/>
      <c r="K1" s="110" t="s">
        <v>448</v>
      </c>
      <c r="L1" s="109"/>
      <c r="M1" s="109"/>
      <c r="N1" s="109"/>
      <c r="O1" s="109"/>
      <c r="P1" s="109"/>
      <c r="Q1" s="109"/>
      <c r="R1" s="111"/>
      <c r="S1" s="109"/>
      <c r="T1" s="109"/>
      <c r="U1" s="109"/>
      <c r="V1" s="109"/>
      <c r="W1" s="109"/>
      <c r="X1" s="109"/>
      <c r="Y1" s="109"/>
      <c r="Z1" s="112"/>
    </row>
    <row r="2" spans="1:26" ht="13.5" thickBot="1">
      <c r="A2" s="136" t="s">
        <v>115</v>
      </c>
      <c r="B2" s="143"/>
      <c r="C2" s="41"/>
      <c r="D2" s="105" t="s">
        <v>129</v>
      </c>
      <c r="E2" s="107" t="s">
        <v>112</v>
      </c>
      <c r="F2" s="253" t="s">
        <v>130</v>
      </c>
      <c r="G2" s="184"/>
      <c r="H2" s="190" t="s">
        <v>39</v>
      </c>
      <c r="I2" s="185"/>
      <c r="J2" s="39"/>
      <c r="K2" s="184"/>
      <c r="L2" s="194" t="s">
        <v>40</v>
      </c>
      <c r="M2" s="185"/>
      <c r="N2" s="39"/>
      <c r="O2" s="184"/>
      <c r="P2" s="194" t="s">
        <v>41</v>
      </c>
      <c r="Q2" s="187"/>
      <c r="R2" s="39"/>
      <c r="S2" s="184"/>
      <c r="T2" s="194" t="s">
        <v>42</v>
      </c>
      <c r="U2" s="185"/>
      <c r="V2" s="39"/>
      <c r="W2" s="184"/>
      <c r="X2" s="190" t="s">
        <v>43</v>
      </c>
      <c r="Y2" s="185"/>
      <c r="Z2" s="188"/>
    </row>
    <row r="3" spans="1:26" ht="13.5" thickBot="1">
      <c r="A3" s="137" t="s">
        <v>116</v>
      </c>
      <c r="B3" s="104" t="s">
        <v>38</v>
      </c>
      <c r="C3" s="192" t="s">
        <v>191</v>
      </c>
      <c r="D3" s="106" t="s">
        <v>291</v>
      </c>
      <c r="E3" s="108" t="s">
        <v>113</v>
      </c>
      <c r="F3" s="254" t="s">
        <v>118</v>
      </c>
      <c r="G3" s="113" t="s">
        <v>147</v>
      </c>
      <c r="H3" s="114" t="s">
        <v>148</v>
      </c>
      <c r="I3" s="182" t="s">
        <v>149</v>
      </c>
      <c r="J3" s="183"/>
      <c r="K3" s="186" t="s">
        <v>147</v>
      </c>
      <c r="L3" s="115" t="s">
        <v>148</v>
      </c>
      <c r="M3" s="182" t="s">
        <v>149</v>
      </c>
      <c r="N3" s="183"/>
      <c r="O3" s="186" t="s">
        <v>147</v>
      </c>
      <c r="P3" s="115" t="s">
        <v>148</v>
      </c>
      <c r="Q3" s="182" t="s">
        <v>149</v>
      </c>
      <c r="R3" s="183"/>
      <c r="S3" s="186" t="s">
        <v>147</v>
      </c>
      <c r="T3" s="115" t="s">
        <v>148</v>
      </c>
      <c r="U3" s="182" t="s">
        <v>149</v>
      </c>
      <c r="V3" s="183"/>
      <c r="W3" s="186" t="s">
        <v>147</v>
      </c>
      <c r="X3" s="115" t="s">
        <v>148</v>
      </c>
      <c r="Y3" s="182" t="s">
        <v>149</v>
      </c>
      <c r="Z3" s="189"/>
    </row>
    <row r="4" spans="1:26" ht="38.25">
      <c r="A4" s="84" t="s">
        <v>227</v>
      </c>
      <c r="B4" s="215" t="s">
        <v>390</v>
      </c>
      <c r="C4" s="216" t="s">
        <v>307</v>
      </c>
      <c r="D4" s="67">
        <f>SUM(I4+M4+Q4+U4+Y4)</f>
        <v>1</v>
      </c>
      <c r="E4" s="100">
        <f>SUM(BLB!F4+'RSD A'!F4+'RSD B'!F4+'RSD C'!F4+'RSD D'!F4)</f>
        <v>1</v>
      </c>
      <c r="F4" s="255">
        <f>SUM(D4-E4)</f>
        <v>0</v>
      </c>
      <c r="G4" s="260">
        <f>SUM(BLB!C4)</f>
        <v>1</v>
      </c>
      <c r="H4" s="85">
        <f>SUM(BLB!D4)</f>
        <v>0</v>
      </c>
      <c r="I4" s="261">
        <f>SUM(BLB!E4)</f>
        <v>1</v>
      </c>
      <c r="J4" s="256"/>
      <c r="K4" s="273">
        <f>SUM('RSD A'!C4)</f>
        <v>0</v>
      </c>
      <c r="L4" s="86">
        <f>SUM('RSD A'!D4)</f>
        <v>0</v>
      </c>
      <c r="M4" s="261">
        <f>SUM('RSD A'!E4)</f>
        <v>0</v>
      </c>
      <c r="N4" s="256"/>
      <c r="O4" s="273">
        <f>SUM('RSD B'!C4)</f>
        <v>0</v>
      </c>
      <c r="P4" s="86">
        <f>SUM('RSD B'!D4)</f>
        <v>0</v>
      </c>
      <c r="Q4" s="261">
        <f>SUM('RSD B'!E4)</f>
        <v>0</v>
      </c>
      <c r="R4" s="281"/>
      <c r="S4" s="273">
        <f>SUM('RSD C'!C4)</f>
        <v>0</v>
      </c>
      <c r="T4" s="86">
        <f>SUM('RSD C'!D4)</f>
        <v>0</v>
      </c>
      <c r="U4" s="261">
        <f>SUM('RSD C'!E4)</f>
        <v>0</v>
      </c>
      <c r="V4" s="281"/>
      <c r="W4" s="273">
        <f>SUM('RSD D'!C4)</f>
        <v>0</v>
      </c>
      <c r="X4" s="86">
        <f>SUM('RSD D'!D4)</f>
        <v>0</v>
      </c>
      <c r="Y4" s="261">
        <f>SUM('RSD D'!E4)</f>
        <v>0</v>
      </c>
      <c r="Z4" s="37"/>
    </row>
    <row r="5" spans="1:26" ht="12.75">
      <c r="A5" s="26" t="s">
        <v>227</v>
      </c>
      <c r="B5" s="27" t="s">
        <v>305</v>
      </c>
      <c r="C5" s="216" t="s">
        <v>308</v>
      </c>
      <c r="D5" s="67">
        <f aca="true" t="shared" si="0" ref="D5:D12">SUM(I5+M5+Q5+U5+Y5)</f>
        <v>15</v>
      </c>
      <c r="E5" s="100">
        <f>SUM(BLB!F5+'RSD A'!F5+'RSD B'!F5+'RSD C'!F5+'RSD D'!F5)</f>
        <v>15</v>
      </c>
      <c r="F5" s="255">
        <f aca="true" t="shared" si="1" ref="F5:F11">SUM(D5-E5)</f>
        <v>0</v>
      </c>
      <c r="G5" s="260">
        <f>SUM(BLB!C5)</f>
        <v>0</v>
      </c>
      <c r="H5" s="85">
        <f>SUM(BLB!D5)</f>
        <v>0</v>
      </c>
      <c r="I5" s="261">
        <f>SUM(BLB!E5)</f>
        <v>0</v>
      </c>
      <c r="J5" s="256"/>
      <c r="K5" s="273">
        <f>SUM('RSD A'!C5)</f>
        <v>0</v>
      </c>
      <c r="L5" s="86">
        <f>SUM('RSD A'!D5)</f>
        <v>2</v>
      </c>
      <c r="M5" s="261">
        <f>SUM('RSD A'!E5)</f>
        <v>2</v>
      </c>
      <c r="N5" s="256"/>
      <c r="O5" s="273">
        <f>SUM('RSD B'!C5)</f>
        <v>6</v>
      </c>
      <c r="P5" s="86">
        <f>SUM('RSD B'!D5)</f>
        <v>2</v>
      </c>
      <c r="Q5" s="261">
        <f>SUM('RSD B'!E5)</f>
        <v>8</v>
      </c>
      <c r="R5" s="281"/>
      <c r="S5" s="273">
        <f>SUM('RSD C'!C5)</f>
        <v>4</v>
      </c>
      <c r="T5" s="86">
        <f>SUM('RSD C'!D5)</f>
        <v>1</v>
      </c>
      <c r="U5" s="261">
        <f>SUM('RSD C'!E5)</f>
        <v>5</v>
      </c>
      <c r="V5" s="281"/>
      <c r="W5" s="273">
        <f>SUM('RSD D'!C5)</f>
        <v>0</v>
      </c>
      <c r="X5" s="86">
        <f>SUM('RSD D'!D5)</f>
        <v>0</v>
      </c>
      <c r="Y5" s="261">
        <f>SUM('RSD D'!E5)</f>
        <v>0</v>
      </c>
      <c r="Z5" s="284"/>
    </row>
    <row r="6" spans="1:26" ht="12.75">
      <c r="A6" s="26" t="s">
        <v>227</v>
      </c>
      <c r="B6" s="27" t="s">
        <v>306</v>
      </c>
      <c r="C6" s="216" t="s">
        <v>310</v>
      </c>
      <c r="D6" s="67">
        <f t="shared" si="0"/>
        <v>2</v>
      </c>
      <c r="E6" s="100">
        <f>SUM(BLB!F6+'RSD A'!F6+'RSD B'!F6+'RSD C'!F6+'RSD D'!F6)</f>
        <v>2</v>
      </c>
      <c r="F6" s="255">
        <f t="shared" si="1"/>
        <v>0</v>
      </c>
      <c r="G6" s="260">
        <f>SUM(BLB!C6)</f>
        <v>0</v>
      </c>
      <c r="H6" s="85">
        <f>SUM(BLB!D6)</f>
        <v>0</v>
      </c>
      <c r="I6" s="261">
        <f>SUM(BLB!E6)</f>
        <v>0</v>
      </c>
      <c r="J6" s="256"/>
      <c r="K6" s="273">
        <f>SUM('RSD A'!C6)</f>
        <v>0</v>
      </c>
      <c r="L6" s="86">
        <f>SUM('RSD A'!D6)</f>
        <v>1</v>
      </c>
      <c r="M6" s="261">
        <f>SUM('RSD A'!E6)</f>
        <v>1</v>
      </c>
      <c r="N6" s="256"/>
      <c r="O6" s="273">
        <f>SUM('RSD B'!C6)</f>
        <v>1</v>
      </c>
      <c r="P6" s="86">
        <f>SUM('RSD B'!D6)</f>
        <v>0</v>
      </c>
      <c r="Q6" s="261">
        <f>SUM('RSD B'!E6)</f>
        <v>1</v>
      </c>
      <c r="R6" s="281"/>
      <c r="S6" s="273">
        <f>SUM('RSD C'!C6)</f>
        <v>0</v>
      </c>
      <c r="T6" s="86">
        <f>SUM('RSD C'!D6)</f>
        <v>0</v>
      </c>
      <c r="U6" s="261">
        <f>SUM('RSD C'!E6)</f>
        <v>0</v>
      </c>
      <c r="V6" s="281"/>
      <c r="W6" s="273">
        <f>SUM('RSD D'!C6)</f>
        <v>0</v>
      </c>
      <c r="X6" s="86">
        <f>SUM('RSD D'!D6)</f>
        <v>0</v>
      </c>
      <c r="Y6" s="261">
        <f>SUM('RSD D'!E6)</f>
        <v>0</v>
      </c>
      <c r="Z6" s="284"/>
    </row>
    <row r="7" spans="1:26" ht="12.75">
      <c r="A7" s="26" t="s">
        <v>228</v>
      </c>
      <c r="B7" s="27" t="s">
        <v>460</v>
      </c>
      <c r="C7" s="216" t="s">
        <v>309</v>
      </c>
      <c r="D7" s="67">
        <f t="shared" si="0"/>
        <v>0</v>
      </c>
      <c r="E7" s="100">
        <f>SUM(BLB!F7+'RSD A'!F7+'RSD B'!F7+'RSD C'!F7+'RSD D'!F7)</f>
        <v>0</v>
      </c>
      <c r="F7" s="255">
        <f t="shared" si="1"/>
        <v>0</v>
      </c>
      <c r="G7" s="260">
        <f>SUM(BLB!C7)</f>
        <v>0</v>
      </c>
      <c r="H7" s="85">
        <f>SUM(BLB!D7)</f>
        <v>0</v>
      </c>
      <c r="I7" s="261">
        <f>SUM(BLB!E7)</f>
        <v>0</v>
      </c>
      <c r="J7" s="256"/>
      <c r="K7" s="273">
        <f>SUM('RSD A'!C7)</f>
        <v>0</v>
      </c>
      <c r="L7" s="86">
        <f>SUM('RSD A'!D7)</f>
        <v>0</v>
      </c>
      <c r="M7" s="261">
        <f>SUM('RSD A'!E7)</f>
        <v>0</v>
      </c>
      <c r="N7" s="256"/>
      <c r="O7" s="273">
        <f>SUM('RSD B'!C7)</f>
        <v>0</v>
      </c>
      <c r="P7" s="86">
        <f>SUM('RSD B'!D7)</f>
        <v>0</v>
      </c>
      <c r="Q7" s="261">
        <f>SUM('RSD B'!E7)</f>
        <v>0</v>
      </c>
      <c r="R7" s="281"/>
      <c r="S7" s="273">
        <f>SUM('RSD C'!C7)</f>
        <v>0</v>
      </c>
      <c r="T7" s="86">
        <f>SUM('RSD C'!D7)</f>
        <v>0</v>
      </c>
      <c r="U7" s="261">
        <f>SUM('RSD C'!E7)</f>
        <v>0</v>
      </c>
      <c r="V7" s="281"/>
      <c r="W7" s="273">
        <f>SUM('RSD D'!C7)</f>
        <v>0</v>
      </c>
      <c r="X7" s="86">
        <f>SUM('RSD D'!D7)</f>
        <v>0</v>
      </c>
      <c r="Y7" s="261">
        <f>SUM('RSD D'!E7)</f>
        <v>0</v>
      </c>
      <c r="Z7" s="284"/>
    </row>
    <row r="8" spans="1:26" ht="12.75">
      <c r="A8" s="26" t="s">
        <v>229</v>
      </c>
      <c r="B8" s="27" t="s">
        <v>188</v>
      </c>
      <c r="C8" s="216" t="s">
        <v>164</v>
      </c>
      <c r="D8" s="67">
        <f t="shared" si="0"/>
        <v>24</v>
      </c>
      <c r="E8" s="100">
        <f>SUM(BLB!F8+'RSD A'!F8+'RSD B'!F8+'RSD C'!F8+'RSD D'!F8)</f>
        <v>24</v>
      </c>
      <c r="F8" s="255">
        <f t="shared" si="1"/>
        <v>0</v>
      </c>
      <c r="G8" s="260">
        <f>SUM(BLB!C8)</f>
        <v>3</v>
      </c>
      <c r="H8" s="85">
        <f>SUM(BLB!D8)</f>
        <v>0</v>
      </c>
      <c r="I8" s="261">
        <f>SUM(BLB!E8)</f>
        <v>3</v>
      </c>
      <c r="J8" s="256"/>
      <c r="K8" s="273">
        <f>SUM('RSD A'!C8)</f>
        <v>3</v>
      </c>
      <c r="L8" s="86">
        <f>SUM('RSD A'!D8)</f>
        <v>3</v>
      </c>
      <c r="M8" s="261">
        <f>SUM('RSD A'!E8)</f>
        <v>6</v>
      </c>
      <c r="N8" s="256"/>
      <c r="O8" s="273">
        <f>SUM('RSD B'!C8)</f>
        <v>4</v>
      </c>
      <c r="P8" s="86">
        <f>SUM('RSD B'!D8)</f>
        <v>4</v>
      </c>
      <c r="Q8" s="261">
        <f>SUM('RSD B'!E8)</f>
        <v>8</v>
      </c>
      <c r="R8" s="281"/>
      <c r="S8" s="273">
        <f>SUM('RSD C'!C8)</f>
        <v>3</v>
      </c>
      <c r="T8" s="86">
        <f>SUM('RSD C'!D8)</f>
        <v>1</v>
      </c>
      <c r="U8" s="261">
        <f>SUM('RSD C'!E8)</f>
        <v>4</v>
      </c>
      <c r="V8" s="281"/>
      <c r="W8" s="273">
        <f>SUM('RSD D'!C8)</f>
        <v>2</v>
      </c>
      <c r="X8" s="86">
        <f>SUM('RSD D'!D8)</f>
        <v>1</v>
      </c>
      <c r="Y8" s="261">
        <f>SUM('RSD D'!E8)</f>
        <v>3</v>
      </c>
      <c r="Z8" s="284"/>
    </row>
    <row r="9" spans="1:26" ht="13.5" thickBot="1">
      <c r="A9" s="26" t="s">
        <v>44</v>
      </c>
      <c r="B9" s="27" t="s">
        <v>207</v>
      </c>
      <c r="C9" s="216" t="s">
        <v>165</v>
      </c>
      <c r="D9" s="67">
        <f t="shared" si="0"/>
        <v>16</v>
      </c>
      <c r="E9" s="100">
        <f>SUM(BLB!F9+'RSD A'!F9+'RSD B'!F9+'RSD C'!F9+'RSD D'!F9)</f>
        <v>30</v>
      </c>
      <c r="F9" s="201">
        <f>SUM(D9+D10+D12-E9)</f>
        <v>0</v>
      </c>
      <c r="G9" s="260">
        <f>SUM(BLB!C9)</f>
        <v>0</v>
      </c>
      <c r="H9" s="85">
        <f>SUM(BLB!D9)</f>
        <v>0</v>
      </c>
      <c r="I9" s="261">
        <f>SUM(BLB!E9)</f>
        <v>0</v>
      </c>
      <c r="J9" s="256"/>
      <c r="K9" s="273">
        <f>SUM('RSD A'!C9)</f>
        <v>0</v>
      </c>
      <c r="L9" s="86">
        <f>SUM('RSD A'!D9)</f>
        <v>2</v>
      </c>
      <c r="M9" s="261">
        <f>SUM('RSD A'!E9)</f>
        <v>2</v>
      </c>
      <c r="N9" s="256"/>
      <c r="O9" s="273">
        <f>SUM('RSD B'!C9)</f>
        <v>1</v>
      </c>
      <c r="P9" s="86">
        <f>SUM('RSD B'!D9)</f>
        <v>7</v>
      </c>
      <c r="Q9" s="261">
        <f>SUM('RSD B'!E9)</f>
        <v>8</v>
      </c>
      <c r="R9" s="281"/>
      <c r="S9" s="273">
        <f>SUM('RSD C'!C9)</f>
        <v>0</v>
      </c>
      <c r="T9" s="86">
        <f>SUM('RSD C'!D9)</f>
        <v>1</v>
      </c>
      <c r="U9" s="261">
        <f>SUM('RSD C'!E9)</f>
        <v>1</v>
      </c>
      <c r="V9" s="281"/>
      <c r="W9" s="273">
        <f>SUM('RSD D'!C9)</f>
        <v>0</v>
      </c>
      <c r="X9" s="86">
        <f>SUM('RSD D'!D9)</f>
        <v>5</v>
      </c>
      <c r="Y9" s="261">
        <f>SUM('RSD D'!E9)</f>
        <v>5</v>
      </c>
      <c r="Z9" s="284"/>
    </row>
    <row r="10" spans="1:26" ht="13.5" thickBot="1">
      <c r="A10" s="26" t="s">
        <v>44</v>
      </c>
      <c r="B10" s="27" t="s">
        <v>208</v>
      </c>
      <c r="C10" s="216" t="s">
        <v>166</v>
      </c>
      <c r="D10" s="67">
        <f t="shared" si="0"/>
        <v>14</v>
      </c>
      <c r="E10" s="291" t="s">
        <v>124</v>
      </c>
      <c r="F10" s="290" t="s">
        <v>124</v>
      </c>
      <c r="G10" s="260">
        <f>SUM(BLB!C10)</f>
        <v>0</v>
      </c>
      <c r="H10" s="85">
        <f>SUM(BLB!D10)</f>
        <v>1</v>
      </c>
      <c r="I10" s="261">
        <f>SUM(BLB!E10)</f>
        <v>1</v>
      </c>
      <c r="J10" s="256"/>
      <c r="K10" s="273">
        <f>SUM('RSD A'!C10)</f>
        <v>0</v>
      </c>
      <c r="L10" s="86">
        <f>SUM('RSD A'!D10)</f>
        <v>3</v>
      </c>
      <c r="M10" s="261">
        <f>SUM('RSD A'!E10)</f>
        <v>3</v>
      </c>
      <c r="N10" s="256"/>
      <c r="O10" s="273">
        <f>SUM('RSD B'!C10)</f>
        <v>0</v>
      </c>
      <c r="P10" s="86">
        <f>SUM('RSD B'!D10)</f>
        <v>7</v>
      </c>
      <c r="Q10" s="261">
        <f>SUM('RSD B'!E10)</f>
        <v>7</v>
      </c>
      <c r="R10" s="281"/>
      <c r="S10" s="273">
        <f>SUM('RSD C'!C10)</f>
        <v>0</v>
      </c>
      <c r="T10" s="86">
        <f>SUM('RSD C'!D10)</f>
        <v>1</v>
      </c>
      <c r="U10" s="261">
        <f>SUM('RSD C'!E10)</f>
        <v>1</v>
      </c>
      <c r="V10" s="281"/>
      <c r="W10" s="273">
        <f>SUM('RSD D'!C10)</f>
        <v>0</v>
      </c>
      <c r="X10" s="86">
        <f>SUM('RSD D'!D10)</f>
        <v>2</v>
      </c>
      <c r="Y10" s="261">
        <f>SUM('RSD D'!E10)</f>
        <v>2</v>
      </c>
      <c r="Z10" s="284"/>
    </row>
    <row r="11" spans="1:26" ht="13.5" thickBot="1">
      <c r="A11" s="26" t="s">
        <v>76</v>
      </c>
      <c r="B11" s="27" t="s">
        <v>77</v>
      </c>
      <c r="C11" s="216" t="s">
        <v>167</v>
      </c>
      <c r="D11" s="67">
        <f t="shared" si="0"/>
        <v>25</v>
      </c>
      <c r="E11" s="100">
        <f>SUM(BLB!F11+'RSD A'!F11+'RSD B'!F11+'RSD C'!F11+'RSD D'!F11)</f>
        <v>25</v>
      </c>
      <c r="F11" s="201">
        <f t="shared" si="1"/>
        <v>0</v>
      </c>
      <c r="G11" s="260">
        <f>SUM(BLB!C11)</f>
        <v>0</v>
      </c>
      <c r="H11" s="85">
        <f>SUM(BLB!D11)</f>
        <v>1</v>
      </c>
      <c r="I11" s="261">
        <f>SUM(BLB!E11)</f>
        <v>1</v>
      </c>
      <c r="J11" s="256"/>
      <c r="K11" s="273">
        <f>SUM('RSD A'!C11)</f>
        <v>1</v>
      </c>
      <c r="L11" s="86">
        <f>SUM('RSD A'!D11)</f>
        <v>2</v>
      </c>
      <c r="M11" s="261">
        <f>SUM('RSD A'!E11)</f>
        <v>3</v>
      </c>
      <c r="N11" s="256"/>
      <c r="O11" s="273">
        <f>SUM('RSD B'!C11)</f>
        <v>2</v>
      </c>
      <c r="P11" s="86">
        <f>SUM('RSD B'!D11)</f>
        <v>0</v>
      </c>
      <c r="Q11" s="261">
        <f>SUM('RSD B'!E11)</f>
        <v>2</v>
      </c>
      <c r="R11" s="281"/>
      <c r="S11" s="273">
        <f>SUM('RSD C'!C11)</f>
        <v>4</v>
      </c>
      <c r="T11" s="86">
        <f>SUM('RSD C'!D11)</f>
        <v>2</v>
      </c>
      <c r="U11" s="261">
        <f>SUM('RSD C'!E11)</f>
        <v>6</v>
      </c>
      <c r="V11" s="281"/>
      <c r="W11" s="273">
        <f>SUM('RSD D'!C11)</f>
        <v>9</v>
      </c>
      <c r="X11" s="86">
        <f>SUM('RSD D'!D11)</f>
        <v>4</v>
      </c>
      <c r="Y11" s="261">
        <f>SUM('RSD D'!E11)</f>
        <v>13</v>
      </c>
      <c r="Z11" s="284"/>
    </row>
    <row r="12" spans="1:26" ht="13.5" thickBot="1">
      <c r="A12" s="75" t="s">
        <v>85</v>
      </c>
      <c r="B12" s="27" t="s">
        <v>311</v>
      </c>
      <c r="C12" s="216" t="s">
        <v>168</v>
      </c>
      <c r="D12" s="67">
        <f t="shared" si="0"/>
        <v>0</v>
      </c>
      <c r="E12" s="292" t="s">
        <v>124</v>
      </c>
      <c r="F12" s="291" t="s">
        <v>124</v>
      </c>
      <c r="G12" s="260">
        <f>SUM(BLB!C12)</f>
        <v>0</v>
      </c>
      <c r="H12" s="85">
        <f>SUM(BLB!D12)</f>
        <v>0</v>
      </c>
      <c r="I12" s="261">
        <f>SUM(BLB!E12)</f>
        <v>0</v>
      </c>
      <c r="J12" s="256"/>
      <c r="K12" s="273">
        <f>SUM('RSD A'!C12)</f>
        <v>0</v>
      </c>
      <c r="L12" s="86">
        <f>SUM('RSD A'!D12)</f>
        <v>0</v>
      </c>
      <c r="M12" s="261">
        <f>SUM('RSD A'!E12)</f>
        <v>0</v>
      </c>
      <c r="N12" s="256"/>
      <c r="O12" s="273">
        <f>SUM('RSD B'!C12)</f>
        <v>0</v>
      </c>
      <c r="P12" s="86">
        <f>SUM('RSD B'!D12)</f>
        <v>0</v>
      </c>
      <c r="Q12" s="261">
        <f>SUM('RSD B'!E12)</f>
        <v>0</v>
      </c>
      <c r="R12" s="281"/>
      <c r="S12" s="273">
        <f>SUM('RSD C'!C12)</f>
        <v>0</v>
      </c>
      <c r="T12" s="86">
        <f>SUM('RSD C'!D12)</f>
        <v>0</v>
      </c>
      <c r="U12" s="261">
        <f>SUM('RSD C'!E12)</f>
        <v>0</v>
      </c>
      <c r="V12" s="281"/>
      <c r="W12" s="273">
        <f>SUM('RSD D'!C12)</f>
        <v>0</v>
      </c>
      <c r="X12" s="86">
        <f>SUM('RSD D'!D12)</f>
        <v>0</v>
      </c>
      <c r="Y12" s="261">
        <f>SUM('RSD D'!E12)</f>
        <v>0</v>
      </c>
      <c r="Z12" s="35"/>
    </row>
    <row r="13" spans="1:26" ht="5.25" customHeight="1" thickBot="1">
      <c r="A13" s="88"/>
      <c r="B13" s="225"/>
      <c r="C13" s="90"/>
      <c r="D13" s="88"/>
      <c r="E13" s="287"/>
      <c r="F13" s="288"/>
      <c r="G13" s="262"/>
      <c r="H13" s="91"/>
      <c r="I13" s="263"/>
      <c r="J13" s="258"/>
      <c r="K13" s="274"/>
      <c r="L13" s="88"/>
      <c r="M13" s="263"/>
      <c r="N13" s="258"/>
      <c r="O13" s="274"/>
      <c r="P13" s="88"/>
      <c r="Q13" s="263"/>
      <c r="R13" s="258"/>
      <c r="S13" s="274"/>
      <c r="T13" s="88"/>
      <c r="U13" s="263"/>
      <c r="V13" s="258"/>
      <c r="W13" s="274"/>
      <c r="X13" s="88"/>
      <c r="Y13" s="263"/>
      <c r="Z13" s="95"/>
    </row>
    <row r="14" spans="1:26" ht="13.5" thickBot="1">
      <c r="A14" s="26" t="s">
        <v>231</v>
      </c>
      <c r="B14" t="s">
        <v>190</v>
      </c>
      <c r="C14" s="60" t="s">
        <v>223</v>
      </c>
      <c r="D14" s="67">
        <f aca="true" t="shared" si="2" ref="D14:D23">SUM(I14+M14+Q14+U14+Y14)</f>
        <v>3</v>
      </c>
      <c r="E14" s="100">
        <f>SUM(BLB!F14+'RSD A'!F14+'RSD B'!F14+'RSD C'!F14+'RSD D'!F14)</f>
        <v>3</v>
      </c>
      <c r="F14" s="255">
        <f aca="true" t="shared" si="3" ref="F14:F23">SUM(D14-E14)</f>
        <v>0</v>
      </c>
      <c r="G14" s="260">
        <f>SUM(BLB!C14)</f>
        <v>0</v>
      </c>
      <c r="H14" s="85">
        <f>SUM(BLB!D14)</f>
        <v>0</v>
      </c>
      <c r="I14" s="261">
        <f>SUM(BLB!E14)</f>
        <v>0</v>
      </c>
      <c r="J14" s="256"/>
      <c r="K14" s="273">
        <f>SUM('RSD A'!C14)</f>
        <v>0</v>
      </c>
      <c r="L14" s="86">
        <f>SUM('RSD A'!D14)</f>
        <v>0</v>
      </c>
      <c r="M14" s="261">
        <f>SUM('RSD A'!E14)</f>
        <v>0</v>
      </c>
      <c r="N14" s="256"/>
      <c r="O14" s="273">
        <f>SUM('RSD B'!C14)</f>
        <v>0</v>
      </c>
      <c r="P14" s="86">
        <f>SUM('RSD B'!D14)</f>
        <v>0</v>
      </c>
      <c r="Q14" s="261">
        <f>SUM('RSD B'!E14)</f>
        <v>0</v>
      </c>
      <c r="R14" s="281"/>
      <c r="S14" s="273">
        <f>SUM('RSD C'!C14)</f>
        <v>0</v>
      </c>
      <c r="T14" s="86">
        <f>SUM('RSD C'!D14)</f>
        <v>0</v>
      </c>
      <c r="U14" s="261">
        <f>SUM('RSD C'!E14)</f>
        <v>0</v>
      </c>
      <c r="V14" s="281"/>
      <c r="W14" s="273">
        <f>SUM('RSD D'!C14)</f>
        <v>2</v>
      </c>
      <c r="X14" s="86">
        <f>SUM('RSD D'!D14)</f>
        <v>1</v>
      </c>
      <c r="Y14" s="261">
        <f>SUM('RSD D'!E14)</f>
        <v>3</v>
      </c>
      <c r="Z14" s="284"/>
    </row>
    <row r="15" spans="1:26" ht="13.5" thickBot="1">
      <c r="A15" s="26" t="s">
        <v>231</v>
      </c>
      <c r="B15" t="s">
        <v>225</v>
      </c>
      <c r="C15" s="60" t="s">
        <v>464</v>
      </c>
      <c r="D15" s="67">
        <f t="shared" si="2"/>
        <v>6</v>
      </c>
      <c r="E15" s="291" t="s">
        <v>124</v>
      </c>
      <c r="F15" s="291" t="s">
        <v>124</v>
      </c>
      <c r="G15" s="260">
        <f>SUM(BLB!C15)</f>
        <v>0</v>
      </c>
      <c r="H15" s="85">
        <f>SUM(BLB!D15)</f>
        <v>0</v>
      </c>
      <c r="I15" s="261">
        <f>SUM(BLB!E15)</f>
        <v>0</v>
      </c>
      <c r="J15" s="256"/>
      <c r="K15" s="273">
        <f>SUM('RSD A'!C15)</f>
        <v>5</v>
      </c>
      <c r="L15" s="86">
        <f>SUM('RSD A'!D15)</f>
        <v>0</v>
      </c>
      <c r="M15" s="261">
        <f>SUM('RSD A'!E15)</f>
        <v>5</v>
      </c>
      <c r="N15" s="256"/>
      <c r="O15" s="273">
        <f>SUM('RSD B'!C15)</f>
        <v>0</v>
      </c>
      <c r="P15" s="86">
        <f>SUM('RSD B'!D15)</f>
        <v>0</v>
      </c>
      <c r="Q15" s="261">
        <f>SUM('RSD B'!E15)</f>
        <v>0</v>
      </c>
      <c r="R15" s="281"/>
      <c r="S15" s="273">
        <f>SUM('RSD C'!C15)</f>
        <v>1</v>
      </c>
      <c r="T15" s="86">
        <f>SUM('RSD C'!D15)</f>
        <v>0</v>
      </c>
      <c r="U15" s="261">
        <f>SUM('RSD C'!E15)</f>
        <v>1</v>
      </c>
      <c r="V15" s="281"/>
      <c r="W15" s="273">
        <f>SUM('RSD D'!C15)</f>
        <v>0</v>
      </c>
      <c r="X15" s="86">
        <f>SUM('RSD D'!D15)</f>
        <v>0</v>
      </c>
      <c r="Y15" s="261">
        <f>SUM('RSD D'!E15)</f>
        <v>0</v>
      </c>
      <c r="Z15" s="284"/>
    </row>
    <row r="16" spans="1:26" ht="13.5" thickBot="1">
      <c r="A16" s="26" t="s">
        <v>231</v>
      </c>
      <c r="B16" t="s">
        <v>397</v>
      </c>
      <c r="C16" s="60" t="s">
        <v>317</v>
      </c>
      <c r="D16" s="67">
        <f t="shared" si="2"/>
        <v>0</v>
      </c>
      <c r="E16" s="291" t="s">
        <v>124</v>
      </c>
      <c r="F16" s="291" t="s">
        <v>124</v>
      </c>
      <c r="G16" s="260">
        <f>SUM(BLB!C16)</f>
        <v>0</v>
      </c>
      <c r="H16" s="85">
        <f>SUM(BLB!D16)</f>
        <v>0</v>
      </c>
      <c r="I16" s="261">
        <f>SUM(BLB!E16)</f>
        <v>0</v>
      </c>
      <c r="J16" s="256"/>
      <c r="K16" s="273">
        <f>SUM('RSD A'!C16)</f>
        <v>0</v>
      </c>
      <c r="L16" s="86">
        <f>SUM('RSD A'!D16)</f>
        <v>0</v>
      </c>
      <c r="M16" s="261">
        <f>SUM('RSD A'!E16)</f>
        <v>0</v>
      </c>
      <c r="N16" s="256"/>
      <c r="O16" s="273">
        <f>SUM('RSD B'!C16)</f>
        <v>0</v>
      </c>
      <c r="P16" s="86">
        <f>SUM('RSD B'!D16)</f>
        <v>0</v>
      </c>
      <c r="Q16" s="261">
        <f>SUM('RSD B'!E16)</f>
        <v>0</v>
      </c>
      <c r="R16" s="281"/>
      <c r="S16" s="273">
        <f>SUM('RSD C'!C16)</f>
        <v>0</v>
      </c>
      <c r="T16" s="86">
        <f>SUM('RSD C'!D16)</f>
        <v>0</v>
      </c>
      <c r="U16" s="261">
        <f>SUM('RSD C'!E16)</f>
        <v>0</v>
      </c>
      <c r="V16" s="281"/>
      <c r="W16" s="273">
        <f>SUM('RSD D'!C16)</f>
        <v>0</v>
      </c>
      <c r="X16" s="86">
        <f>SUM('RSD D'!D16)</f>
        <v>0</v>
      </c>
      <c r="Y16" s="261">
        <f>SUM('RSD D'!E16)</f>
        <v>0</v>
      </c>
      <c r="Z16" s="284"/>
    </row>
    <row r="17" spans="1:26" ht="13.5" thickBot="1">
      <c r="A17" s="26" t="s">
        <v>231</v>
      </c>
      <c r="B17" t="s">
        <v>398</v>
      </c>
      <c r="C17" s="60" t="s">
        <v>318</v>
      </c>
      <c r="D17" s="67">
        <f t="shared" si="2"/>
        <v>0</v>
      </c>
      <c r="E17" s="291" t="s">
        <v>124</v>
      </c>
      <c r="F17" s="291" t="s">
        <v>124</v>
      </c>
      <c r="G17" s="260">
        <f>SUM(BLB!C17)</f>
        <v>0</v>
      </c>
      <c r="H17" s="85">
        <f>SUM(BLB!D17)</f>
        <v>0</v>
      </c>
      <c r="I17" s="261">
        <f>SUM(BLB!E17)</f>
        <v>0</v>
      </c>
      <c r="J17" s="256"/>
      <c r="K17" s="273">
        <f>SUM('RSD A'!C17)</f>
        <v>0</v>
      </c>
      <c r="L17" s="86">
        <f>SUM('RSD A'!D17)</f>
        <v>0</v>
      </c>
      <c r="M17" s="261">
        <f>SUM('RSD A'!E17)</f>
        <v>0</v>
      </c>
      <c r="N17" s="256"/>
      <c r="O17" s="273">
        <f>SUM('RSD B'!C17)</f>
        <v>0</v>
      </c>
      <c r="P17" s="86">
        <f>SUM('RSD B'!D17)</f>
        <v>0</v>
      </c>
      <c r="Q17" s="261">
        <f>SUM('RSD B'!E17)</f>
        <v>0</v>
      </c>
      <c r="R17" s="281"/>
      <c r="S17" s="273">
        <f>SUM('RSD C'!C17)</f>
        <v>0</v>
      </c>
      <c r="T17" s="86">
        <f>SUM('RSD C'!D17)</f>
        <v>0</v>
      </c>
      <c r="U17" s="261">
        <f>SUM('RSD C'!E17)</f>
        <v>0</v>
      </c>
      <c r="V17" s="281"/>
      <c r="W17" s="273">
        <f>SUM('RSD D'!C17)</f>
        <v>0</v>
      </c>
      <c r="X17" s="86">
        <f>SUM('RSD D'!D17)</f>
        <v>0</v>
      </c>
      <c r="Y17" s="261">
        <f>SUM('RSD D'!E17)</f>
        <v>0</v>
      </c>
      <c r="Z17" s="284"/>
    </row>
    <row r="18" spans="1:26" ht="13.5" thickBot="1">
      <c r="A18" s="26" t="s">
        <v>230</v>
      </c>
      <c r="B18" t="s">
        <v>193</v>
      </c>
      <c r="C18" s="60" t="s">
        <v>224</v>
      </c>
      <c r="D18" s="67">
        <f t="shared" si="2"/>
        <v>43</v>
      </c>
      <c r="E18" s="100">
        <f>SUM(BLB!F18+'RSD A'!F18+'RSD B'!F18+'RSD C'!F18+'RSD D'!F18)</f>
        <v>134</v>
      </c>
      <c r="F18" s="201">
        <f>SUM(D18+D19-E18)</f>
        <v>0</v>
      </c>
      <c r="G18" s="260">
        <f>SUM(BLB!C18)</f>
        <v>2</v>
      </c>
      <c r="H18" s="85">
        <f>SUM(BLB!D18)</f>
        <v>0</v>
      </c>
      <c r="I18" s="261">
        <f>SUM(BLB!E18)</f>
        <v>2</v>
      </c>
      <c r="J18" s="256"/>
      <c r="K18" s="273">
        <f>SUM('RSD A'!C18)</f>
        <v>1</v>
      </c>
      <c r="L18" s="86">
        <f>SUM('RSD A'!D18)</f>
        <v>3</v>
      </c>
      <c r="M18" s="261">
        <f>SUM('RSD A'!E18)</f>
        <v>4</v>
      </c>
      <c r="N18" s="256"/>
      <c r="O18" s="273">
        <f>SUM('RSD B'!C18)</f>
        <v>4</v>
      </c>
      <c r="P18" s="86">
        <f>SUM('RSD B'!D18)</f>
        <v>8</v>
      </c>
      <c r="Q18" s="261">
        <f>SUM('RSD B'!E18)</f>
        <v>12</v>
      </c>
      <c r="R18" s="281"/>
      <c r="S18" s="273">
        <f>SUM('RSD C'!C18)</f>
        <v>6</v>
      </c>
      <c r="T18" s="86">
        <f>SUM('RSD C'!D18)</f>
        <v>5</v>
      </c>
      <c r="U18" s="261">
        <f>SUM('RSD C'!E18)</f>
        <v>11</v>
      </c>
      <c r="V18" s="281"/>
      <c r="W18" s="273">
        <f>SUM('RSD D'!C18)</f>
        <v>4</v>
      </c>
      <c r="X18" s="86">
        <f>SUM('RSD D'!D18)</f>
        <v>10</v>
      </c>
      <c r="Y18" s="261">
        <f>SUM('RSD D'!E18)</f>
        <v>14</v>
      </c>
      <c r="Z18" s="284"/>
    </row>
    <row r="19" spans="1:26" ht="13.5" thickBot="1">
      <c r="A19" s="84" t="s">
        <v>230</v>
      </c>
      <c r="B19" t="s">
        <v>45</v>
      </c>
      <c r="C19" s="60" t="s">
        <v>214</v>
      </c>
      <c r="D19" s="67">
        <f t="shared" si="2"/>
        <v>91</v>
      </c>
      <c r="E19" s="291" t="s">
        <v>124</v>
      </c>
      <c r="F19" s="291" t="s">
        <v>124</v>
      </c>
      <c r="G19" s="260">
        <f>SUM(BLB!C19)</f>
        <v>3</v>
      </c>
      <c r="H19" s="85">
        <f>SUM(BLB!D19)</f>
        <v>3</v>
      </c>
      <c r="I19" s="261">
        <f>SUM(BLB!E19)</f>
        <v>6</v>
      </c>
      <c r="J19" s="256"/>
      <c r="K19" s="273">
        <f>SUM('RSD A'!C19)</f>
        <v>11</v>
      </c>
      <c r="L19" s="86">
        <f>SUM('RSD A'!D19)</f>
        <v>10</v>
      </c>
      <c r="M19" s="261">
        <f>SUM('RSD A'!E19)</f>
        <v>21</v>
      </c>
      <c r="N19" s="256"/>
      <c r="O19" s="273">
        <f>SUM('RSD B'!C19)</f>
        <v>14</v>
      </c>
      <c r="P19" s="86">
        <f>SUM('RSD B'!D19)</f>
        <v>16</v>
      </c>
      <c r="Q19" s="261">
        <f>SUM('RSD B'!E19)</f>
        <v>30</v>
      </c>
      <c r="R19" s="281"/>
      <c r="S19" s="273">
        <f>SUM('RSD C'!C19)</f>
        <v>12</v>
      </c>
      <c r="T19" s="86">
        <f>SUM('RSD C'!D19)</f>
        <v>13</v>
      </c>
      <c r="U19" s="261">
        <f>SUM('RSD C'!E19)</f>
        <v>25</v>
      </c>
      <c r="V19" s="281"/>
      <c r="W19" s="273">
        <f>SUM('RSD D'!C19)</f>
        <v>5</v>
      </c>
      <c r="X19" s="86">
        <f>SUM('RSD D'!D19)</f>
        <v>4</v>
      </c>
      <c r="Y19" s="261">
        <f>SUM('RSD D'!E19)</f>
        <v>9</v>
      </c>
      <c r="Z19" s="37"/>
    </row>
    <row r="20" spans="1:26" ht="12.75">
      <c r="A20" s="75" t="s">
        <v>135</v>
      </c>
      <c r="B20" t="s">
        <v>316</v>
      </c>
      <c r="C20" s="60" t="s">
        <v>169</v>
      </c>
      <c r="D20" s="67">
        <f t="shared" si="2"/>
        <v>0</v>
      </c>
      <c r="E20" s="100">
        <f>SUM(BLB!F20+'RSD A'!F20+'RSD B'!F20+'RSD C'!F20+'RSD D'!F20)</f>
        <v>0</v>
      </c>
      <c r="F20" s="255">
        <f t="shared" si="3"/>
        <v>0</v>
      </c>
      <c r="G20" s="260">
        <f>SUM(BLB!C20)</f>
        <v>0</v>
      </c>
      <c r="H20" s="85">
        <f>SUM(BLB!D20)</f>
        <v>0</v>
      </c>
      <c r="I20" s="261">
        <f>SUM(BLB!E20)</f>
        <v>0</v>
      </c>
      <c r="J20" s="256"/>
      <c r="K20" s="273">
        <f>SUM('RSD A'!C20)</f>
        <v>0</v>
      </c>
      <c r="L20" s="86">
        <f>SUM('RSD A'!D20)</f>
        <v>0</v>
      </c>
      <c r="M20" s="261">
        <f>SUM('RSD A'!E20)</f>
        <v>0</v>
      </c>
      <c r="N20" s="256"/>
      <c r="O20" s="273">
        <f>SUM('RSD B'!C20)</f>
        <v>0</v>
      </c>
      <c r="P20" s="86">
        <f>SUM('RSD B'!D20)</f>
        <v>0</v>
      </c>
      <c r="Q20" s="261">
        <f>SUM('RSD B'!E20)</f>
        <v>0</v>
      </c>
      <c r="R20" s="281"/>
      <c r="S20" s="273">
        <f>SUM('RSD C'!C20)</f>
        <v>0</v>
      </c>
      <c r="T20" s="86">
        <f>SUM('RSD C'!D20)</f>
        <v>0</v>
      </c>
      <c r="U20" s="261">
        <f>SUM('RSD C'!E20)</f>
        <v>0</v>
      </c>
      <c r="V20" s="281"/>
      <c r="W20" s="273">
        <f>SUM('RSD D'!C20)</f>
        <v>0</v>
      </c>
      <c r="X20" s="86">
        <f>SUM('RSD D'!D20)</f>
        <v>0</v>
      </c>
      <c r="Y20" s="261">
        <f>SUM('RSD D'!E20)</f>
        <v>0</v>
      </c>
      <c r="Z20" s="35"/>
    </row>
    <row r="21" spans="1:26" ht="12.75">
      <c r="A21" s="26" t="s">
        <v>46</v>
      </c>
      <c r="B21" t="s">
        <v>47</v>
      </c>
      <c r="C21" s="60" t="s">
        <v>216</v>
      </c>
      <c r="D21" s="67">
        <f t="shared" si="2"/>
        <v>27</v>
      </c>
      <c r="E21" s="100">
        <f>SUM(BLB!F21+'RSD A'!F21+'RSD B'!F21+'RSD C'!F21+'RSD D'!F21)</f>
        <v>27</v>
      </c>
      <c r="F21" s="255">
        <f t="shared" si="3"/>
        <v>0</v>
      </c>
      <c r="G21" s="260">
        <f>SUM(BLB!C21)</f>
        <v>4</v>
      </c>
      <c r="H21" s="85">
        <f>SUM(BLB!D21)</f>
        <v>1</v>
      </c>
      <c r="I21" s="261">
        <f>SUM(BLB!E21)</f>
        <v>5</v>
      </c>
      <c r="J21" s="256"/>
      <c r="K21" s="273">
        <f>SUM('RSD A'!C21)</f>
        <v>6</v>
      </c>
      <c r="L21" s="86">
        <f>SUM('RSD A'!D21)</f>
        <v>3</v>
      </c>
      <c r="M21" s="261">
        <f>SUM('RSD A'!E21)</f>
        <v>9</v>
      </c>
      <c r="N21" s="256"/>
      <c r="O21" s="273">
        <f>SUM('RSD B'!C21)</f>
        <v>3</v>
      </c>
      <c r="P21" s="86">
        <f>SUM('RSD B'!D21)</f>
        <v>2</v>
      </c>
      <c r="Q21" s="261">
        <f>SUM('RSD B'!E21)</f>
        <v>5</v>
      </c>
      <c r="R21" s="281"/>
      <c r="S21" s="273">
        <f>SUM('RSD C'!C21)</f>
        <v>6</v>
      </c>
      <c r="T21" s="86">
        <f>SUM('RSD C'!D21)</f>
        <v>2</v>
      </c>
      <c r="U21" s="261">
        <f>SUM('RSD C'!E21)</f>
        <v>8</v>
      </c>
      <c r="V21" s="281"/>
      <c r="W21" s="273">
        <f>SUM('RSD D'!C21)</f>
        <v>0</v>
      </c>
      <c r="X21" s="86">
        <f>SUM('RSD D'!D21)</f>
        <v>0</v>
      </c>
      <c r="Y21" s="261">
        <f>SUM('RSD D'!E21)</f>
        <v>0</v>
      </c>
      <c r="Z21" s="284"/>
    </row>
    <row r="22" spans="1:26" ht="12.75">
      <c r="A22" s="26" t="s">
        <v>48</v>
      </c>
      <c r="B22" t="s">
        <v>189</v>
      </c>
      <c r="C22" s="60" t="s">
        <v>218</v>
      </c>
      <c r="D22" s="67">
        <f t="shared" si="2"/>
        <v>86</v>
      </c>
      <c r="E22" s="100">
        <f>SUM(BLB!F22+'RSD A'!F22+'RSD B'!F22+'RSD C'!F22+'RSD D'!F22)</f>
        <v>86</v>
      </c>
      <c r="F22" s="255">
        <f t="shared" si="3"/>
        <v>0</v>
      </c>
      <c r="G22" s="260">
        <f>SUM(BLB!C22)</f>
        <v>2</v>
      </c>
      <c r="H22" s="85">
        <f>SUM(BLB!D22)</f>
        <v>0</v>
      </c>
      <c r="I22" s="261">
        <f>SUM(BLB!E22)</f>
        <v>2</v>
      </c>
      <c r="J22" s="256"/>
      <c r="K22" s="273">
        <f>SUM('RSD A'!C22)</f>
        <v>9</v>
      </c>
      <c r="L22" s="86">
        <f>SUM('RSD A'!D22)</f>
        <v>12</v>
      </c>
      <c r="M22" s="261">
        <f>SUM('RSD A'!E22)</f>
        <v>21</v>
      </c>
      <c r="N22" s="256"/>
      <c r="O22" s="273">
        <f>SUM('RSD B'!C22)</f>
        <v>18</v>
      </c>
      <c r="P22" s="86">
        <f>SUM('RSD B'!D22)</f>
        <v>10</v>
      </c>
      <c r="Q22" s="261">
        <f>SUM('RSD B'!E22)</f>
        <v>28</v>
      </c>
      <c r="R22" s="281"/>
      <c r="S22" s="273">
        <f>SUM('RSD C'!C22)</f>
        <v>12</v>
      </c>
      <c r="T22" s="86">
        <f>SUM('RSD C'!D22)</f>
        <v>11</v>
      </c>
      <c r="U22" s="261">
        <f>SUM('RSD C'!E22)</f>
        <v>23</v>
      </c>
      <c r="V22" s="281"/>
      <c r="W22" s="273">
        <f>SUM('RSD D'!C22)</f>
        <v>5</v>
      </c>
      <c r="X22" s="86">
        <f>SUM('RSD D'!D22)</f>
        <v>7</v>
      </c>
      <c r="Y22" s="261">
        <f>SUM('RSD D'!E22)</f>
        <v>12</v>
      </c>
      <c r="Z22" s="284"/>
    </row>
    <row r="23" spans="1:26" ht="13.5" thickBot="1">
      <c r="A23" s="26" t="s">
        <v>49</v>
      </c>
      <c r="B23" t="s">
        <v>50</v>
      </c>
      <c r="C23" s="60" t="s">
        <v>221</v>
      </c>
      <c r="D23" s="67">
        <f t="shared" si="2"/>
        <v>263</v>
      </c>
      <c r="E23" s="100">
        <f>SUM(BLB!F23+'RSD A'!F23+'RSD B'!F23+'RSD C'!F23+'RSD D'!F23)</f>
        <v>263</v>
      </c>
      <c r="F23" s="255">
        <f t="shared" si="3"/>
        <v>0</v>
      </c>
      <c r="G23" s="260">
        <f>SUM(BLB!C23)</f>
        <v>17</v>
      </c>
      <c r="H23" s="85">
        <f>SUM(BLB!D23)</f>
        <v>16</v>
      </c>
      <c r="I23" s="261">
        <f>SUM(BLB!E23)</f>
        <v>33</v>
      </c>
      <c r="J23" s="256"/>
      <c r="K23" s="273">
        <f>SUM('RSD A'!C23)</f>
        <v>38</v>
      </c>
      <c r="L23" s="86">
        <f>SUM('RSD A'!D23)</f>
        <v>35</v>
      </c>
      <c r="M23" s="261">
        <f>SUM('RSD A'!E23)</f>
        <v>73</v>
      </c>
      <c r="N23" s="256"/>
      <c r="O23" s="273">
        <f>SUM('RSD B'!C23)</f>
        <v>30</v>
      </c>
      <c r="P23" s="86">
        <f>SUM('RSD B'!D23)</f>
        <v>25</v>
      </c>
      <c r="Q23" s="261">
        <f>SUM('RSD B'!E23)</f>
        <v>55</v>
      </c>
      <c r="R23" s="281"/>
      <c r="S23" s="273">
        <f>SUM('RSD C'!C23)</f>
        <v>33</v>
      </c>
      <c r="T23" s="86">
        <f>SUM('RSD C'!D23)</f>
        <v>23</v>
      </c>
      <c r="U23" s="261">
        <f>SUM('RSD C'!E23)</f>
        <v>56</v>
      </c>
      <c r="V23" s="281"/>
      <c r="W23" s="273">
        <f>SUM('RSD D'!C23)</f>
        <v>30</v>
      </c>
      <c r="X23" s="86">
        <f>SUM('RSD D'!D23)</f>
        <v>16</v>
      </c>
      <c r="Y23" s="261">
        <f>SUM('RSD D'!E23)</f>
        <v>46</v>
      </c>
      <c r="Z23" s="284"/>
    </row>
    <row r="24" spans="1:26" ht="5.25" customHeight="1" thickBot="1">
      <c r="A24" s="88"/>
      <c r="B24" s="233"/>
      <c r="C24" s="90"/>
      <c r="D24" s="90"/>
      <c r="E24" s="95"/>
      <c r="F24" s="92"/>
      <c r="G24" s="262"/>
      <c r="H24" s="91"/>
      <c r="I24" s="263"/>
      <c r="J24" s="258"/>
      <c r="K24" s="274"/>
      <c r="L24" s="88"/>
      <c r="M24" s="263"/>
      <c r="N24" s="258"/>
      <c r="O24" s="274"/>
      <c r="P24" s="88"/>
      <c r="Q24" s="263"/>
      <c r="R24" s="258"/>
      <c r="S24" s="274"/>
      <c r="T24" s="88"/>
      <c r="U24" s="263"/>
      <c r="V24" s="258"/>
      <c r="W24" s="274"/>
      <c r="X24" s="88"/>
      <c r="Y24" s="263"/>
      <c r="Z24" s="95"/>
    </row>
    <row r="25" spans="1:26" ht="13.5" thickBot="1">
      <c r="A25" s="84" t="s">
        <v>51</v>
      </c>
      <c r="B25" t="s">
        <v>142</v>
      </c>
      <c r="C25" s="60" t="s">
        <v>232</v>
      </c>
      <c r="D25" s="67">
        <f>SUM(I25+M25+Q25+U25+Y25)</f>
        <v>49</v>
      </c>
      <c r="E25" s="100">
        <f>SUM(BLB!F25+'RSD A'!F25+'RSD B'!F25+'RSD C'!F25+'RSD D'!F25)</f>
        <v>55</v>
      </c>
      <c r="F25" s="201">
        <f>SUM(D15+D25+D28-E25)</f>
        <v>0</v>
      </c>
      <c r="G25" s="260">
        <f>SUM(BLB!C25)</f>
        <v>3</v>
      </c>
      <c r="H25" s="85">
        <f>SUM(BLB!D25)</f>
        <v>0</v>
      </c>
      <c r="I25" s="261">
        <f>SUM(BLB!E25)</f>
        <v>3</v>
      </c>
      <c r="J25" s="256"/>
      <c r="K25" s="273">
        <f>SUM('RSD A'!C25)</f>
        <v>6</v>
      </c>
      <c r="L25" s="86">
        <f>SUM('RSD A'!D25)</f>
        <v>1</v>
      </c>
      <c r="M25" s="261">
        <f>SUM('RSD A'!E25)</f>
        <v>7</v>
      </c>
      <c r="N25" s="256"/>
      <c r="O25" s="273">
        <f>SUM('RSD B'!C25)</f>
        <v>17</v>
      </c>
      <c r="P25" s="86">
        <f>SUM('RSD B'!D25)</f>
        <v>0</v>
      </c>
      <c r="Q25" s="261">
        <f>SUM('RSD B'!E25)</f>
        <v>17</v>
      </c>
      <c r="R25" s="281"/>
      <c r="S25" s="273">
        <f>SUM('RSD C'!C25)</f>
        <v>10</v>
      </c>
      <c r="T25" s="86">
        <f>SUM('RSD C'!D25)</f>
        <v>1</v>
      </c>
      <c r="U25" s="261">
        <f>SUM('RSD C'!E25)</f>
        <v>11</v>
      </c>
      <c r="V25" s="281"/>
      <c r="W25" s="273">
        <f>SUM('RSD D'!C25)</f>
        <v>9</v>
      </c>
      <c r="X25" s="86">
        <f>SUM('RSD D'!D25)</f>
        <v>2</v>
      </c>
      <c r="Y25" s="261">
        <f>SUM('RSD D'!E25)</f>
        <v>11</v>
      </c>
      <c r="Z25" s="37"/>
    </row>
    <row r="26" spans="1:26" ht="13.5" thickBot="1">
      <c r="A26" s="26" t="s">
        <v>51</v>
      </c>
      <c r="B26" t="s">
        <v>155</v>
      </c>
      <c r="C26" s="60" t="s">
        <v>236</v>
      </c>
      <c r="D26" s="291" t="s">
        <v>124</v>
      </c>
      <c r="E26" s="291" t="s">
        <v>124</v>
      </c>
      <c r="F26" s="291" t="s">
        <v>124</v>
      </c>
      <c r="G26" s="264" t="s">
        <v>124</v>
      </c>
      <c r="H26" s="31" t="s">
        <v>124</v>
      </c>
      <c r="I26" s="265" t="s">
        <v>124</v>
      </c>
      <c r="J26" s="257" t="s">
        <v>124</v>
      </c>
      <c r="K26" s="275" t="s">
        <v>124</v>
      </c>
      <c r="L26" s="20" t="s">
        <v>124</v>
      </c>
      <c r="M26" s="265" t="s">
        <v>124</v>
      </c>
      <c r="N26" s="257" t="s">
        <v>124</v>
      </c>
      <c r="O26" s="275" t="s">
        <v>124</v>
      </c>
      <c r="P26" s="20" t="s">
        <v>124</v>
      </c>
      <c r="Q26" s="265" t="s">
        <v>124</v>
      </c>
      <c r="R26" s="257" t="s">
        <v>124</v>
      </c>
      <c r="S26" s="275" t="s">
        <v>124</v>
      </c>
      <c r="T26" s="20" t="s">
        <v>124</v>
      </c>
      <c r="U26" s="265" t="s">
        <v>124</v>
      </c>
      <c r="V26" s="257" t="s">
        <v>124</v>
      </c>
      <c r="W26" s="275" t="s">
        <v>124</v>
      </c>
      <c r="X26" s="20" t="s">
        <v>124</v>
      </c>
      <c r="Y26" s="265" t="s">
        <v>124</v>
      </c>
      <c r="Z26" s="284"/>
    </row>
    <row r="27" spans="1:26" ht="13.5" thickBot="1">
      <c r="A27" s="26" t="s">
        <v>51</v>
      </c>
      <c r="B27" t="s">
        <v>156</v>
      </c>
      <c r="C27" s="60" t="s">
        <v>237</v>
      </c>
      <c r="D27" s="291" t="s">
        <v>124</v>
      </c>
      <c r="E27" s="291" t="s">
        <v>124</v>
      </c>
      <c r="F27" s="291" t="s">
        <v>124</v>
      </c>
      <c r="G27" s="264" t="s">
        <v>124</v>
      </c>
      <c r="H27" s="31" t="s">
        <v>124</v>
      </c>
      <c r="I27" s="265" t="s">
        <v>124</v>
      </c>
      <c r="J27" s="257" t="s">
        <v>124</v>
      </c>
      <c r="K27" s="275" t="s">
        <v>124</v>
      </c>
      <c r="L27" s="20" t="s">
        <v>124</v>
      </c>
      <c r="M27" s="265" t="s">
        <v>124</v>
      </c>
      <c r="N27" s="257" t="s">
        <v>124</v>
      </c>
      <c r="O27" s="275" t="s">
        <v>124</v>
      </c>
      <c r="P27" s="20" t="s">
        <v>124</v>
      </c>
      <c r="Q27" s="265" t="s">
        <v>124</v>
      </c>
      <c r="R27" s="257" t="s">
        <v>124</v>
      </c>
      <c r="S27" s="275" t="s">
        <v>124</v>
      </c>
      <c r="T27" s="20" t="s">
        <v>124</v>
      </c>
      <c r="U27" s="265" t="s">
        <v>124</v>
      </c>
      <c r="V27" s="257" t="s">
        <v>124</v>
      </c>
      <c r="W27" s="275" t="s">
        <v>124</v>
      </c>
      <c r="X27" s="20" t="s">
        <v>124</v>
      </c>
      <c r="Y27" s="265" t="s">
        <v>124</v>
      </c>
      <c r="Z27" s="284"/>
    </row>
    <row r="28" spans="1:26" ht="13.5" thickBot="1">
      <c r="A28" s="75" t="s">
        <v>235</v>
      </c>
      <c r="B28" t="s">
        <v>79</v>
      </c>
      <c r="C28" s="60" t="s">
        <v>234</v>
      </c>
      <c r="D28" s="67">
        <f>SUM(I28+M28+Q28+U28+Y28)</f>
        <v>0</v>
      </c>
      <c r="E28" s="291" t="s">
        <v>124</v>
      </c>
      <c r="F28" s="291" t="s">
        <v>124</v>
      </c>
      <c r="G28" s="260">
        <f>SUM(BLB!C28)</f>
        <v>0</v>
      </c>
      <c r="H28" s="85">
        <f>SUM(BLB!D28)</f>
        <v>0</v>
      </c>
      <c r="I28" s="261">
        <f>SUM(BLB!E28)</f>
        <v>0</v>
      </c>
      <c r="J28" s="256"/>
      <c r="K28" s="273">
        <f>SUM('RSD A'!C28)</f>
        <v>0</v>
      </c>
      <c r="L28" s="86">
        <f>SUM('RSD A'!D28)</f>
        <v>0</v>
      </c>
      <c r="M28" s="261">
        <f>SUM('RSD A'!E28)</f>
        <v>0</v>
      </c>
      <c r="N28" s="256"/>
      <c r="O28" s="273">
        <f>SUM('RSD B'!C28)</f>
        <v>0</v>
      </c>
      <c r="P28" s="86">
        <f>SUM('RSD B'!D28)</f>
        <v>0</v>
      </c>
      <c r="Q28" s="261">
        <f>SUM('RSD B'!E28)</f>
        <v>0</v>
      </c>
      <c r="R28" s="281"/>
      <c r="S28" s="273">
        <f>SUM('RSD C'!C28)</f>
        <v>0</v>
      </c>
      <c r="T28" s="86">
        <f>SUM('RSD C'!D28)</f>
        <v>0</v>
      </c>
      <c r="U28" s="261">
        <f>SUM('RSD C'!E28)</f>
        <v>0</v>
      </c>
      <c r="V28" s="281"/>
      <c r="W28" s="273">
        <f>SUM('RSD D'!C28)</f>
        <v>0</v>
      </c>
      <c r="X28" s="86">
        <f>SUM('RSD D'!D28)</f>
        <v>0</v>
      </c>
      <c r="Y28" s="261">
        <f>SUM('RSD D'!E28)</f>
        <v>0</v>
      </c>
      <c r="Z28" s="35"/>
    </row>
    <row r="29" spans="1:26" ht="5.25" customHeight="1" thickBot="1">
      <c r="A29" s="88"/>
      <c r="B29" s="234"/>
      <c r="C29" s="90"/>
      <c r="D29" s="88"/>
      <c r="E29" s="287"/>
      <c r="F29" s="288"/>
      <c r="G29" s="262"/>
      <c r="H29" s="91"/>
      <c r="I29" s="263"/>
      <c r="J29" s="258"/>
      <c r="K29" s="276"/>
      <c r="L29" s="93"/>
      <c r="M29" s="263"/>
      <c r="N29" s="258"/>
      <c r="O29" s="276"/>
      <c r="P29" s="93"/>
      <c r="Q29" s="270"/>
      <c r="R29" s="177"/>
      <c r="S29" s="276"/>
      <c r="T29" s="93"/>
      <c r="U29" s="270"/>
      <c r="V29" s="177"/>
      <c r="W29" s="276"/>
      <c r="X29" s="93"/>
      <c r="Y29" s="270"/>
      <c r="Z29" s="144"/>
    </row>
    <row r="30" spans="1:26" ht="13.5" thickBot="1">
      <c r="A30" s="84" t="s">
        <v>52</v>
      </c>
      <c r="B30" t="s">
        <v>322</v>
      </c>
      <c r="C30" s="60" t="s">
        <v>238</v>
      </c>
      <c r="D30" s="67">
        <f>SUM(I30+M30+Q30+U30+Y30)</f>
        <v>40</v>
      </c>
      <c r="E30" s="100">
        <f>SUM(BLB!F30+'RSD A'!F30+'RSD B'!F30+'RSD C'!F30+'RSD D'!F30)</f>
        <v>140</v>
      </c>
      <c r="F30" s="201">
        <f>SUM(D30+D31+D32+D33+D37+D38+D39+D40-E30)</f>
        <v>0</v>
      </c>
      <c r="G30" s="260">
        <f>SUM(BLB!C30)</f>
        <v>2</v>
      </c>
      <c r="H30" s="85">
        <f>SUM(BLB!D30)</f>
        <v>3</v>
      </c>
      <c r="I30" s="261">
        <f>SUM(BLB!E30)</f>
        <v>5</v>
      </c>
      <c r="J30" s="256"/>
      <c r="K30" s="273">
        <f>SUM('RSD A'!C30)</f>
        <v>2</v>
      </c>
      <c r="L30" s="86">
        <f>SUM('RSD A'!D30)</f>
        <v>5</v>
      </c>
      <c r="M30" s="261">
        <f>SUM('RSD A'!E30)</f>
        <v>7</v>
      </c>
      <c r="N30" s="256"/>
      <c r="O30" s="273">
        <f>SUM('RSD B'!C30)</f>
        <v>1</v>
      </c>
      <c r="P30" s="86">
        <f>SUM('RSD B'!D30)</f>
        <v>7</v>
      </c>
      <c r="Q30" s="261">
        <f>SUM('RSD B'!E30)</f>
        <v>8</v>
      </c>
      <c r="R30" s="281"/>
      <c r="S30" s="273">
        <f>SUM('RSD C'!C30)</f>
        <v>6</v>
      </c>
      <c r="T30" s="86">
        <f>SUM('RSD C'!D30)</f>
        <v>6</v>
      </c>
      <c r="U30" s="261">
        <f>SUM('RSD C'!E30)</f>
        <v>12</v>
      </c>
      <c r="V30" s="281"/>
      <c r="W30" s="273">
        <f>SUM('RSD D'!C30)</f>
        <v>6</v>
      </c>
      <c r="X30" s="86">
        <f>SUM('RSD D'!D30)</f>
        <v>2</v>
      </c>
      <c r="Y30" s="261">
        <f>SUM('RSD D'!E30)</f>
        <v>8</v>
      </c>
      <c r="Z30" s="37"/>
    </row>
    <row r="31" spans="1:26" ht="13.5" thickBot="1">
      <c r="A31" s="26" t="s">
        <v>52</v>
      </c>
      <c r="B31" t="s">
        <v>399</v>
      </c>
      <c r="C31" s="60" t="s">
        <v>239</v>
      </c>
      <c r="D31" s="67">
        <f>SUM(I31+M31+Q31+U31+Y31)</f>
        <v>72</v>
      </c>
      <c r="E31" s="291" t="s">
        <v>124</v>
      </c>
      <c r="F31" s="291" t="s">
        <v>124</v>
      </c>
      <c r="G31" s="260">
        <f>SUM(BLB!C31)</f>
        <v>18</v>
      </c>
      <c r="H31" s="85">
        <f>SUM(BLB!D31)</f>
        <v>7</v>
      </c>
      <c r="I31" s="261">
        <f>SUM(BLB!E31)</f>
        <v>25</v>
      </c>
      <c r="J31" s="256"/>
      <c r="K31" s="273">
        <f>SUM('RSD A'!C31)</f>
        <v>8</v>
      </c>
      <c r="L31" s="86">
        <f>SUM('RSD A'!D31)</f>
        <v>5</v>
      </c>
      <c r="M31" s="261">
        <f>SUM('RSD A'!E31)</f>
        <v>13</v>
      </c>
      <c r="N31" s="256"/>
      <c r="O31" s="273">
        <f>SUM('RSD B'!C31)</f>
        <v>4</v>
      </c>
      <c r="P31" s="86">
        <f>SUM('RSD B'!D31)</f>
        <v>9</v>
      </c>
      <c r="Q31" s="261">
        <f>SUM('RSD B'!E31)</f>
        <v>13</v>
      </c>
      <c r="R31" s="281"/>
      <c r="S31" s="273">
        <f>SUM('RSD C'!C31)</f>
        <v>7</v>
      </c>
      <c r="T31" s="86">
        <f>SUM('RSD C'!D31)</f>
        <v>5</v>
      </c>
      <c r="U31" s="261">
        <f>SUM('RSD C'!E31)</f>
        <v>12</v>
      </c>
      <c r="V31" s="281"/>
      <c r="W31" s="273">
        <f>SUM('RSD D'!C31)</f>
        <v>7</v>
      </c>
      <c r="X31" s="86">
        <f>SUM('RSD D'!D31)</f>
        <v>2</v>
      </c>
      <c r="Y31" s="261">
        <f>SUM('RSD D'!E31)</f>
        <v>9</v>
      </c>
      <c r="Z31" s="284"/>
    </row>
    <row r="32" spans="1:26" ht="13.5" thickBot="1">
      <c r="A32" s="26" t="s">
        <v>52</v>
      </c>
      <c r="B32" t="s">
        <v>400</v>
      </c>
      <c r="C32" s="60" t="s">
        <v>240</v>
      </c>
      <c r="D32" s="67">
        <f>SUM(I32+M32+Q32+U32+Y32)</f>
        <v>4</v>
      </c>
      <c r="E32" s="291" t="s">
        <v>124</v>
      </c>
      <c r="F32" s="291" t="s">
        <v>124</v>
      </c>
      <c r="G32" s="260">
        <f>SUM(BLB!C32)</f>
        <v>0</v>
      </c>
      <c r="H32" s="85">
        <f>SUM(BLB!D32)</f>
        <v>0</v>
      </c>
      <c r="I32" s="261">
        <f>SUM(BLB!E32)</f>
        <v>0</v>
      </c>
      <c r="J32" s="256"/>
      <c r="K32" s="273">
        <f>SUM('RSD A'!C32)</f>
        <v>1</v>
      </c>
      <c r="L32" s="86">
        <f>SUM('RSD A'!D32)</f>
        <v>2</v>
      </c>
      <c r="M32" s="261">
        <f>SUM('RSD A'!E32)</f>
        <v>3</v>
      </c>
      <c r="N32" s="256"/>
      <c r="O32" s="273">
        <f>SUM('RSD B'!C32)</f>
        <v>0</v>
      </c>
      <c r="P32" s="86">
        <f>SUM('RSD B'!D32)</f>
        <v>0</v>
      </c>
      <c r="Q32" s="261">
        <f>SUM('RSD B'!E32)</f>
        <v>0</v>
      </c>
      <c r="R32" s="281"/>
      <c r="S32" s="273">
        <f>SUM('RSD C'!C32)</f>
        <v>0</v>
      </c>
      <c r="T32" s="86">
        <f>SUM('RSD C'!D32)</f>
        <v>0</v>
      </c>
      <c r="U32" s="261">
        <f>SUM('RSD C'!E32)</f>
        <v>0</v>
      </c>
      <c r="V32" s="281"/>
      <c r="W32" s="273">
        <f>SUM('RSD D'!C32)</f>
        <v>1</v>
      </c>
      <c r="X32" s="86">
        <f>SUM('RSD D'!D32)</f>
        <v>0</v>
      </c>
      <c r="Y32" s="261">
        <f>SUM('RSD D'!E32)</f>
        <v>1</v>
      </c>
      <c r="Z32" s="284"/>
    </row>
    <row r="33" spans="1:26" ht="13.5" thickBot="1">
      <c r="A33" s="26" t="s">
        <v>52</v>
      </c>
      <c r="B33" t="s">
        <v>401</v>
      </c>
      <c r="C33" s="60" t="s">
        <v>268</v>
      </c>
      <c r="D33" s="67">
        <f>SUM(I33+M33+Q33+U33+Y33)</f>
        <v>1</v>
      </c>
      <c r="E33" s="291" t="s">
        <v>124</v>
      </c>
      <c r="F33" s="291" t="s">
        <v>124</v>
      </c>
      <c r="G33" s="260">
        <f>SUM(BLB!C33)</f>
        <v>0</v>
      </c>
      <c r="H33" s="85">
        <f>SUM(BLB!D33)</f>
        <v>0</v>
      </c>
      <c r="I33" s="261">
        <f>SUM(BLB!E33)</f>
        <v>0</v>
      </c>
      <c r="J33" s="256"/>
      <c r="K33" s="273">
        <f>SUM('RSD A'!C33)</f>
        <v>0</v>
      </c>
      <c r="L33" s="86">
        <f>SUM('RSD A'!D33)</f>
        <v>0</v>
      </c>
      <c r="M33" s="261">
        <f>SUM('RSD A'!E33)</f>
        <v>0</v>
      </c>
      <c r="N33" s="256"/>
      <c r="O33" s="273">
        <f>SUM('RSD B'!C33)</f>
        <v>0</v>
      </c>
      <c r="P33" s="86">
        <f>SUM('RSD B'!D33)</f>
        <v>1</v>
      </c>
      <c r="Q33" s="261">
        <f>SUM('RSD B'!E33)</f>
        <v>1</v>
      </c>
      <c r="R33" s="281"/>
      <c r="S33" s="273">
        <f>SUM('RSD C'!C33)</f>
        <v>0</v>
      </c>
      <c r="T33" s="86">
        <f>SUM('RSD C'!D33)</f>
        <v>0</v>
      </c>
      <c r="U33" s="261">
        <f>SUM('RSD C'!E33)</f>
        <v>0</v>
      </c>
      <c r="V33" s="281"/>
      <c r="W33" s="273">
        <f>SUM('RSD D'!C33)</f>
        <v>0</v>
      </c>
      <c r="X33" s="86">
        <f>SUM('RSD D'!D33)</f>
        <v>0</v>
      </c>
      <c r="Y33" s="261">
        <f>SUM('RSD D'!E33)</f>
        <v>0</v>
      </c>
      <c r="Z33" s="37"/>
    </row>
    <row r="34" spans="1:26" ht="13.5" thickBot="1">
      <c r="A34" s="26" t="s">
        <v>52</v>
      </c>
      <c r="B34" t="s">
        <v>402</v>
      </c>
      <c r="C34" s="60" t="s">
        <v>244</v>
      </c>
      <c r="D34" s="291" t="s">
        <v>124</v>
      </c>
      <c r="E34" s="291" t="s">
        <v>124</v>
      </c>
      <c r="F34" s="291" t="s">
        <v>124</v>
      </c>
      <c r="G34" s="266" t="s">
        <v>124</v>
      </c>
      <c r="H34" s="32" t="s">
        <v>124</v>
      </c>
      <c r="I34" s="265" t="s">
        <v>124</v>
      </c>
      <c r="J34" s="257" t="s">
        <v>124</v>
      </c>
      <c r="K34" s="277" t="s">
        <v>124</v>
      </c>
      <c r="L34" s="19" t="s">
        <v>124</v>
      </c>
      <c r="M34" s="265" t="s">
        <v>124</v>
      </c>
      <c r="N34" s="257" t="s">
        <v>124</v>
      </c>
      <c r="O34" s="277" t="s">
        <v>124</v>
      </c>
      <c r="P34" s="19" t="s">
        <v>124</v>
      </c>
      <c r="Q34" s="265" t="s">
        <v>124</v>
      </c>
      <c r="R34" s="257" t="s">
        <v>124</v>
      </c>
      <c r="S34" s="277" t="s">
        <v>124</v>
      </c>
      <c r="T34" s="19" t="s">
        <v>124</v>
      </c>
      <c r="U34" s="265" t="s">
        <v>124</v>
      </c>
      <c r="V34" s="257" t="s">
        <v>124</v>
      </c>
      <c r="W34" s="277" t="s">
        <v>124</v>
      </c>
      <c r="X34" s="19" t="s">
        <v>124</v>
      </c>
      <c r="Y34" s="265" t="s">
        <v>124</v>
      </c>
      <c r="Z34" s="284"/>
    </row>
    <row r="35" spans="1:26" ht="13.5" thickBot="1">
      <c r="A35" s="26" t="s">
        <v>52</v>
      </c>
      <c r="B35" t="s">
        <v>403</v>
      </c>
      <c r="C35" s="60" t="s">
        <v>245</v>
      </c>
      <c r="D35" s="291" t="s">
        <v>124</v>
      </c>
      <c r="E35" s="291" t="s">
        <v>124</v>
      </c>
      <c r="F35" s="291" t="s">
        <v>124</v>
      </c>
      <c r="G35" s="266" t="s">
        <v>124</v>
      </c>
      <c r="H35" s="32" t="s">
        <v>124</v>
      </c>
      <c r="I35" s="265" t="s">
        <v>124</v>
      </c>
      <c r="J35" s="257" t="s">
        <v>124</v>
      </c>
      <c r="K35" s="277" t="s">
        <v>124</v>
      </c>
      <c r="L35" s="19" t="s">
        <v>124</v>
      </c>
      <c r="M35" s="265" t="s">
        <v>124</v>
      </c>
      <c r="N35" s="257" t="s">
        <v>124</v>
      </c>
      <c r="O35" s="277" t="s">
        <v>124</v>
      </c>
      <c r="P35" s="19" t="s">
        <v>124</v>
      </c>
      <c r="Q35" s="265" t="s">
        <v>124</v>
      </c>
      <c r="R35" s="257" t="s">
        <v>124</v>
      </c>
      <c r="S35" s="277" t="s">
        <v>124</v>
      </c>
      <c r="T35" s="19" t="s">
        <v>124</v>
      </c>
      <c r="U35" s="265" t="s">
        <v>124</v>
      </c>
      <c r="V35" s="257" t="s">
        <v>124</v>
      </c>
      <c r="W35" s="277" t="s">
        <v>124</v>
      </c>
      <c r="X35" s="19" t="s">
        <v>124</v>
      </c>
      <c r="Y35" s="265" t="s">
        <v>124</v>
      </c>
      <c r="Z35" s="284"/>
    </row>
    <row r="36" spans="1:26" ht="13.5" thickBot="1">
      <c r="A36" s="26" t="s">
        <v>52</v>
      </c>
      <c r="B36" t="s">
        <v>404</v>
      </c>
      <c r="C36" s="60" t="s">
        <v>246</v>
      </c>
      <c r="D36" s="291" t="s">
        <v>124</v>
      </c>
      <c r="E36" s="291" t="s">
        <v>124</v>
      </c>
      <c r="F36" s="291" t="s">
        <v>124</v>
      </c>
      <c r="G36" s="266" t="s">
        <v>124</v>
      </c>
      <c r="H36" s="32" t="s">
        <v>124</v>
      </c>
      <c r="I36" s="265" t="s">
        <v>124</v>
      </c>
      <c r="J36" s="257" t="s">
        <v>124</v>
      </c>
      <c r="K36" s="277" t="s">
        <v>124</v>
      </c>
      <c r="L36" s="19" t="s">
        <v>124</v>
      </c>
      <c r="M36" s="265" t="s">
        <v>124</v>
      </c>
      <c r="N36" s="257" t="s">
        <v>124</v>
      </c>
      <c r="O36" s="277" t="s">
        <v>124</v>
      </c>
      <c r="P36" s="19" t="s">
        <v>124</v>
      </c>
      <c r="Q36" s="265" t="s">
        <v>124</v>
      </c>
      <c r="R36" s="257" t="s">
        <v>124</v>
      </c>
      <c r="S36" s="277" t="s">
        <v>124</v>
      </c>
      <c r="T36" s="19" t="s">
        <v>124</v>
      </c>
      <c r="U36" s="265" t="s">
        <v>124</v>
      </c>
      <c r="V36" s="257" t="s">
        <v>124</v>
      </c>
      <c r="W36" s="277" t="s">
        <v>124</v>
      </c>
      <c r="X36" s="19" t="s">
        <v>124</v>
      </c>
      <c r="Y36" s="265" t="s">
        <v>124</v>
      </c>
      <c r="Z36" s="284"/>
    </row>
    <row r="37" spans="1:26" ht="13.5" thickBot="1">
      <c r="A37" s="26" t="s">
        <v>52</v>
      </c>
      <c r="B37" t="s">
        <v>405</v>
      </c>
      <c r="C37" s="60" t="s">
        <v>323</v>
      </c>
      <c r="D37" s="67">
        <f>SUM(I37+M37+Q37+U37+Y37)</f>
        <v>16</v>
      </c>
      <c r="E37" s="291" t="s">
        <v>124</v>
      </c>
      <c r="F37" s="291" t="s">
        <v>124</v>
      </c>
      <c r="G37" s="260">
        <f>SUM(BLB!C37)</f>
        <v>0</v>
      </c>
      <c r="H37" s="85">
        <f>SUM(BLB!D37)</f>
        <v>0</v>
      </c>
      <c r="I37" s="261">
        <f>SUM(BLB!E37)</f>
        <v>0</v>
      </c>
      <c r="J37" s="256"/>
      <c r="K37" s="273">
        <f>SUM('RSD A'!C37)</f>
        <v>3</v>
      </c>
      <c r="L37" s="86">
        <f>SUM('RSD A'!D37)</f>
        <v>3</v>
      </c>
      <c r="M37" s="261">
        <f>SUM('RSD A'!E37)</f>
        <v>6</v>
      </c>
      <c r="N37" s="256"/>
      <c r="O37" s="273">
        <f>SUM('RSD B'!C37)</f>
        <v>2</v>
      </c>
      <c r="P37" s="86">
        <f>SUM('RSD B'!D37)</f>
        <v>5</v>
      </c>
      <c r="Q37" s="261">
        <f>SUM('RSD B'!E37)</f>
        <v>7</v>
      </c>
      <c r="R37" s="281"/>
      <c r="S37" s="273">
        <f>SUM('RSD C'!C37)</f>
        <v>0</v>
      </c>
      <c r="T37" s="86">
        <f>SUM('RSD C'!D37)</f>
        <v>1</v>
      </c>
      <c r="U37" s="261">
        <f>SUM('RSD C'!E37)</f>
        <v>1</v>
      </c>
      <c r="V37" s="281"/>
      <c r="W37" s="273">
        <f>SUM('RSD D'!C37)</f>
        <v>0</v>
      </c>
      <c r="X37" s="86">
        <f>SUM('RSD D'!D37)</f>
        <v>2</v>
      </c>
      <c r="Y37" s="261">
        <f>SUM('RSD D'!E37)</f>
        <v>2</v>
      </c>
      <c r="Z37" s="284"/>
    </row>
    <row r="38" spans="1:26" ht="13.5" thickBot="1">
      <c r="A38" s="26" t="s">
        <v>52</v>
      </c>
      <c r="B38" t="s">
        <v>406</v>
      </c>
      <c r="C38" s="60" t="s">
        <v>329</v>
      </c>
      <c r="D38" s="67">
        <f>SUM(I38+M38+Q38+U38+Y38)</f>
        <v>5</v>
      </c>
      <c r="E38" s="291" t="s">
        <v>124</v>
      </c>
      <c r="F38" s="291" t="s">
        <v>124</v>
      </c>
      <c r="G38" s="260">
        <f>SUM(BLB!C38)</f>
        <v>0</v>
      </c>
      <c r="H38" s="85">
        <f>SUM(BLB!D38)</f>
        <v>0</v>
      </c>
      <c r="I38" s="261">
        <f>SUM(BLB!E38)</f>
        <v>0</v>
      </c>
      <c r="J38" s="256"/>
      <c r="K38" s="273">
        <f>SUM('RSD A'!C38)</f>
        <v>0</v>
      </c>
      <c r="L38" s="86">
        <f>SUM('RSD A'!D38)</f>
        <v>0</v>
      </c>
      <c r="M38" s="261">
        <f>SUM('RSD A'!E38)</f>
        <v>0</v>
      </c>
      <c r="N38" s="256"/>
      <c r="O38" s="273">
        <f>SUM('RSD B'!C38)</f>
        <v>2</v>
      </c>
      <c r="P38" s="86">
        <f>SUM('RSD B'!D38)</f>
        <v>0</v>
      </c>
      <c r="Q38" s="261">
        <f>SUM('RSD B'!E38)</f>
        <v>2</v>
      </c>
      <c r="R38" s="281"/>
      <c r="S38" s="273">
        <f>SUM('RSD C'!C38)</f>
        <v>3</v>
      </c>
      <c r="T38" s="86">
        <f>SUM('RSD C'!D38)</f>
        <v>0</v>
      </c>
      <c r="U38" s="261">
        <f>SUM('RSD C'!E38)</f>
        <v>3</v>
      </c>
      <c r="V38" s="281"/>
      <c r="W38" s="273">
        <f>SUM('RSD D'!C38)</f>
        <v>0</v>
      </c>
      <c r="X38" s="86">
        <f>SUM('RSD D'!D38)</f>
        <v>0</v>
      </c>
      <c r="Y38" s="261">
        <f>SUM('RSD D'!E38)</f>
        <v>0</v>
      </c>
      <c r="Z38" s="284"/>
    </row>
    <row r="39" spans="1:26" ht="13.5" thickBot="1">
      <c r="A39" s="26" t="s">
        <v>52</v>
      </c>
      <c r="B39" t="s">
        <v>407</v>
      </c>
      <c r="C39" s="60" t="s">
        <v>336</v>
      </c>
      <c r="D39" s="67">
        <f>SUM(I39+M39+Q39+U39+Y39)</f>
        <v>2</v>
      </c>
      <c r="E39" s="291" t="s">
        <v>124</v>
      </c>
      <c r="F39" s="291" t="s">
        <v>124</v>
      </c>
      <c r="G39" s="260">
        <f>SUM(BLB!C39)</f>
        <v>1</v>
      </c>
      <c r="H39" s="85">
        <f>SUM(BLB!D39)</f>
        <v>0</v>
      </c>
      <c r="I39" s="261">
        <f>SUM(BLB!E39)</f>
        <v>1</v>
      </c>
      <c r="J39" s="256"/>
      <c r="K39" s="273">
        <f>SUM('RSD A'!C39)</f>
        <v>0</v>
      </c>
      <c r="L39" s="86">
        <f>SUM('RSD A'!D39)</f>
        <v>0</v>
      </c>
      <c r="M39" s="261">
        <f>SUM('RSD A'!E39)</f>
        <v>0</v>
      </c>
      <c r="N39" s="256"/>
      <c r="O39" s="273">
        <f>SUM('RSD B'!C39)</f>
        <v>1</v>
      </c>
      <c r="P39" s="86">
        <f>SUM('RSD B'!D39)</f>
        <v>0</v>
      </c>
      <c r="Q39" s="261">
        <f>SUM('RSD B'!E39)</f>
        <v>1</v>
      </c>
      <c r="R39" s="281"/>
      <c r="S39" s="273">
        <f>SUM('RSD C'!C39)</f>
        <v>0</v>
      </c>
      <c r="T39" s="86">
        <f>SUM('RSD C'!D39)</f>
        <v>0</v>
      </c>
      <c r="U39" s="261">
        <f>SUM('RSD C'!E39)</f>
        <v>0</v>
      </c>
      <c r="V39" s="281"/>
      <c r="W39" s="273">
        <f>SUM('RSD D'!C39)</f>
        <v>0</v>
      </c>
      <c r="X39" s="86">
        <f>SUM('RSD D'!D39)</f>
        <v>0</v>
      </c>
      <c r="Y39" s="261">
        <f>SUM('RSD D'!E39)</f>
        <v>0</v>
      </c>
      <c r="Z39" s="284"/>
    </row>
    <row r="40" spans="1:26" ht="13.5" thickBot="1">
      <c r="A40" s="26" t="s">
        <v>52</v>
      </c>
      <c r="B40" t="s">
        <v>408</v>
      </c>
      <c r="C40" s="60" t="s">
        <v>337</v>
      </c>
      <c r="D40" s="67">
        <f>SUM(I40+M40+Q40+U40+Y40)</f>
        <v>0</v>
      </c>
      <c r="E40" s="291" t="s">
        <v>124</v>
      </c>
      <c r="F40" s="291" t="s">
        <v>124</v>
      </c>
      <c r="G40" s="260">
        <f>SUM(BLB!C40)</f>
        <v>0</v>
      </c>
      <c r="H40" s="85">
        <f>SUM(BLB!D40)</f>
        <v>0</v>
      </c>
      <c r="I40" s="261">
        <f>SUM(BLB!E40)</f>
        <v>0</v>
      </c>
      <c r="J40" s="256"/>
      <c r="K40" s="273">
        <f>SUM('RSD A'!C40)</f>
        <v>0</v>
      </c>
      <c r="L40" s="86">
        <f>SUM('RSD A'!D40)</f>
        <v>0</v>
      </c>
      <c r="M40" s="261">
        <f>SUM('RSD A'!E40)</f>
        <v>0</v>
      </c>
      <c r="N40" s="256"/>
      <c r="O40" s="273">
        <f>SUM('RSD B'!C40)</f>
        <v>0</v>
      </c>
      <c r="P40" s="86">
        <f>SUM('RSD B'!D40)</f>
        <v>0</v>
      </c>
      <c r="Q40" s="261">
        <f>SUM('RSD B'!E40)</f>
        <v>0</v>
      </c>
      <c r="R40" s="281"/>
      <c r="S40" s="273">
        <f>SUM('RSD C'!C40)</f>
        <v>0</v>
      </c>
      <c r="T40" s="86">
        <f>SUM('RSD C'!D40)</f>
        <v>0</v>
      </c>
      <c r="U40" s="261">
        <f>SUM('RSD C'!E40)</f>
        <v>0</v>
      </c>
      <c r="V40" s="281"/>
      <c r="W40" s="273">
        <f>SUM('RSD D'!C40)</f>
        <v>0</v>
      </c>
      <c r="X40" s="86">
        <f>SUM('RSD D'!D40)</f>
        <v>0</v>
      </c>
      <c r="Y40" s="261">
        <f>SUM('RSD D'!E40)</f>
        <v>0</v>
      </c>
      <c r="Z40" s="284"/>
    </row>
    <row r="41" spans="1:26" ht="13.5" thickBot="1">
      <c r="A41" s="26" t="s">
        <v>52</v>
      </c>
      <c r="B41" t="s">
        <v>409</v>
      </c>
      <c r="C41" s="60" t="s">
        <v>330</v>
      </c>
      <c r="D41" s="291" t="s">
        <v>124</v>
      </c>
      <c r="E41" s="291" t="s">
        <v>124</v>
      </c>
      <c r="F41" s="291" t="s">
        <v>124</v>
      </c>
      <c r="G41" s="266" t="s">
        <v>124</v>
      </c>
      <c r="H41" s="32" t="s">
        <v>124</v>
      </c>
      <c r="I41" s="265" t="s">
        <v>124</v>
      </c>
      <c r="J41" s="257" t="s">
        <v>124</v>
      </c>
      <c r="K41" s="277" t="s">
        <v>124</v>
      </c>
      <c r="L41" s="19" t="s">
        <v>124</v>
      </c>
      <c r="M41" s="265" t="s">
        <v>124</v>
      </c>
      <c r="N41" s="257" t="s">
        <v>124</v>
      </c>
      <c r="O41" s="277" t="s">
        <v>124</v>
      </c>
      <c r="P41" s="19" t="s">
        <v>124</v>
      </c>
      <c r="Q41" s="265" t="s">
        <v>124</v>
      </c>
      <c r="R41" s="257" t="s">
        <v>124</v>
      </c>
      <c r="S41" s="277" t="s">
        <v>124</v>
      </c>
      <c r="T41" s="19" t="s">
        <v>124</v>
      </c>
      <c r="U41" s="265" t="s">
        <v>124</v>
      </c>
      <c r="V41" s="257" t="s">
        <v>124</v>
      </c>
      <c r="W41" s="277" t="s">
        <v>124</v>
      </c>
      <c r="X41" s="19" t="s">
        <v>124</v>
      </c>
      <c r="Y41" s="265" t="s">
        <v>124</v>
      </c>
      <c r="Z41" s="284"/>
    </row>
    <row r="42" spans="1:26" ht="13.5" thickBot="1">
      <c r="A42" s="26" t="s">
        <v>52</v>
      </c>
      <c r="B42" t="s">
        <v>410</v>
      </c>
      <c r="C42" s="60" t="s">
        <v>331</v>
      </c>
      <c r="D42" s="291" t="s">
        <v>124</v>
      </c>
      <c r="E42" s="291" t="s">
        <v>124</v>
      </c>
      <c r="F42" s="291" t="s">
        <v>124</v>
      </c>
      <c r="G42" s="266" t="s">
        <v>124</v>
      </c>
      <c r="H42" s="32" t="s">
        <v>124</v>
      </c>
      <c r="I42" s="265" t="s">
        <v>124</v>
      </c>
      <c r="J42" s="257" t="s">
        <v>124</v>
      </c>
      <c r="K42" s="277" t="s">
        <v>124</v>
      </c>
      <c r="L42" s="19" t="s">
        <v>124</v>
      </c>
      <c r="M42" s="265" t="s">
        <v>124</v>
      </c>
      <c r="N42" s="257" t="s">
        <v>124</v>
      </c>
      <c r="O42" s="277" t="s">
        <v>124</v>
      </c>
      <c r="P42" s="19" t="s">
        <v>124</v>
      </c>
      <c r="Q42" s="265" t="s">
        <v>124</v>
      </c>
      <c r="R42" s="257" t="s">
        <v>124</v>
      </c>
      <c r="S42" s="277" t="s">
        <v>124</v>
      </c>
      <c r="T42" s="19" t="s">
        <v>124</v>
      </c>
      <c r="U42" s="265" t="s">
        <v>124</v>
      </c>
      <c r="V42" s="257" t="s">
        <v>124</v>
      </c>
      <c r="W42" s="277" t="s">
        <v>124</v>
      </c>
      <c r="X42" s="19" t="s">
        <v>124</v>
      </c>
      <c r="Y42" s="265" t="s">
        <v>124</v>
      </c>
      <c r="Z42" s="284"/>
    </row>
    <row r="43" spans="1:26" ht="13.5" thickBot="1">
      <c r="A43" s="26" t="s">
        <v>52</v>
      </c>
      <c r="B43" t="s">
        <v>411</v>
      </c>
      <c r="C43" s="60" t="s">
        <v>332</v>
      </c>
      <c r="D43" s="291" t="s">
        <v>124</v>
      </c>
      <c r="E43" s="291" t="s">
        <v>124</v>
      </c>
      <c r="F43" s="291" t="s">
        <v>124</v>
      </c>
      <c r="G43" s="266" t="s">
        <v>124</v>
      </c>
      <c r="H43" s="32" t="s">
        <v>124</v>
      </c>
      <c r="I43" s="265" t="s">
        <v>124</v>
      </c>
      <c r="J43" s="257" t="s">
        <v>124</v>
      </c>
      <c r="K43" s="277" t="s">
        <v>124</v>
      </c>
      <c r="L43" s="19" t="s">
        <v>124</v>
      </c>
      <c r="M43" s="265" t="s">
        <v>124</v>
      </c>
      <c r="N43" s="257" t="s">
        <v>124</v>
      </c>
      <c r="O43" s="277" t="s">
        <v>124</v>
      </c>
      <c r="P43" s="19" t="s">
        <v>124</v>
      </c>
      <c r="Q43" s="265" t="s">
        <v>124</v>
      </c>
      <c r="R43" s="257" t="s">
        <v>124</v>
      </c>
      <c r="S43" s="277" t="s">
        <v>124</v>
      </c>
      <c r="T43" s="19" t="s">
        <v>124</v>
      </c>
      <c r="U43" s="265" t="s">
        <v>124</v>
      </c>
      <c r="V43" s="257" t="s">
        <v>124</v>
      </c>
      <c r="W43" s="277" t="s">
        <v>124</v>
      </c>
      <c r="X43" s="19" t="s">
        <v>124</v>
      </c>
      <c r="Y43" s="265" t="s">
        <v>124</v>
      </c>
      <c r="Z43" s="284"/>
    </row>
    <row r="44" spans="1:26" ht="5.25" customHeight="1" thickBot="1">
      <c r="A44" s="92"/>
      <c r="B44" s="233"/>
      <c r="C44" s="90"/>
      <c r="D44" s="289"/>
      <c r="E44" s="287"/>
      <c r="F44" s="288"/>
      <c r="G44" s="262"/>
      <c r="H44" s="91"/>
      <c r="I44" s="263"/>
      <c r="J44" s="258"/>
      <c r="K44" s="276"/>
      <c r="L44" s="93"/>
      <c r="M44" s="263"/>
      <c r="N44" s="258"/>
      <c r="O44" s="276"/>
      <c r="P44" s="93"/>
      <c r="Q44" s="270"/>
      <c r="R44" s="177"/>
      <c r="S44" s="276"/>
      <c r="T44" s="93"/>
      <c r="U44" s="270"/>
      <c r="V44" s="177"/>
      <c r="W44" s="276"/>
      <c r="X44" s="93"/>
      <c r="Y44" s="270"/>
      <c r="Z44" s="144"/>
    </row>
    <row r="45" spans="1:26" ht="12.75">
      <c r="A45" s="26" t="s">
        <v>53</v>
      </c>
      <c r="B45" t="s">
        <v>196</v>
      </c>
      <c r="C45" s="60" t="s">
        <v>465</v>
      </c>
      <c r="D45" s="67">
        <f aca="true" t="shared" si="4" ref="D45:D51">SUM(I45+M45+Q45+U45+Y45)</f>
        <v>96</v>
      </c>
      <c r="E45" s="100">
        <f>SUM(BLB!F45+'RSD A'!F45+'RSD B'!F45+'RSD C'!F45+'RSD D'!F45)</f>
        <v>96</v>
      </c>
      <c r="F45" s="255">
        <f aca="true" t="shared" si="5" ref="F45:F51">SUM(D45-E45)</f>
        <v>0</v>
      </c>
      <c r="G45" s="260">
        <f>SUM(BLB!C45)</f>
        <v>0</v>
      </c>
      <c r="H45" s="85">
        <f>SUM(BLB!D45)</f>
        <v>0</v>
      </c>
      <c r="I45" s="261">
        <f>SUM(BLB!E45)</f>
        <v>0</v>
      </c>
      <c r="J45" s="256"/>
      <c r="K45" s="273">
        <f>SUM('RSD A'!C45)</f>
        <v>7</v>
      </c>
      <c r="L45" s="86">
        <f>SUM('RSD A'!D45)</f>
        <v>10</v>
      </c>
      <c r="M45" s="261">
        <f>SUM('RSD A'!E45)</f>
        <v>17</v>
      </c>
      <c r="N45" s="256"/>
      <c r="O45" s="273">
        <f>SUM('RSD B'!C45)</f>
        <v>22</v>
      </c>
      <c r="P45" s="86">
        <f>SUM('RSD B'!D45)</f>
        <v>17</v>
      </c>
      <c r="Q45" s="261">
        <f>SUM('RSD B'!E45)</f>
        <v>39</v>
      </c>
      <c r="R45" s="281"/>
      <c r="S45" s="273">
        <f>SUM('RSD C'!C45)</f>
        <v>15</v>
      </c>
      <c r="T45" s="86">
        <f>SUM('RSD C'!D45)</f>
        <v>17</v>
      </c>
      <c r="U45" s="261">
        <f>SUM('RSD C'!E45)</f>
        <v>32</v>
      </c>
      <c r="V45" s="281"/>
      <c r="W45" s="273">
        <f>SUM('RSD D'!C45)</f>
        <v>5</v>
      </c>
      <c r="X45" s="86">
        <f>SUM('RSD D'!D45)</f>
        <v>3</v>
      </c>
      <c r="Y45" s="261">
        <f>SUM('RSD D'!E45)</f>
        <v>8</v>
      </c>
      <c r="Z45" s="284"/>
    </row>
    <row r="46" spans="1:26" ht="12.75">
      <c r="A46" s="26" t="s">
        <v>53</v>
      </c>
      <c r="B46" t="s">
        <v>197</v>
      </c>
      <c r="C46" s="60" t="s">
        <v>338</v>
      </c>
      <c r="D46" s="67">
        <f t="shared" si="4"/>
        <v>27</v>
      </c>
      <c r="E46" s="100">
        <f>SUM(BLB!F46+'RSD A'!F46+'RSD B'!F46+'RSD C'!F46+'RSD D'!F46)</f>
        <v>27</v>
      </c>
      <c r="F46" s="255">
        <f t="shared" si="5"/>
        <v>0</v>
      </c>
      <c r="G46" s="260">
        <f>SUM(BLB!C46)</f>
        <v>1</v>
      </c>
      <c r="H46" s="85">
        <f>SUM(BLB!D46)</f>
        <v>0</v>
      </c>
      <c r="I46" s="261">
        <f>SUM(BLB!E46)</f>
        <v>1</v>
      </c>
      <c r="J46" s="256"/>
      <c r="K46" s="273">
        <f>SUM('RSD A'!C46)</f>
        <v>1</v>
      </c>
      <c r="L46" s="86">
        <f>SUM('RSD A'!D46)</f>
        <v>3</v>
      </c>
      <c r="M46" s="261">
        <f>SUM('RSD A'!E46)</f>
        <v>4</v>
      </c>
      <c r="N46" s="256"/>
      <c r="O46" s="273">
        <f>SUM('RSD B'!C46)</f>
        <v>5</v>
      </c>
      <c r="P46" s="86">
        <f>SUM('RSD B'!D46)</f>
        <v>7</v>
      </c>
      <c r="Q46" s="261">
        <f>SUM('RSD B'!E46)</f>
        <v>12</v>
      </c>
      <c r="R46" s="281"/>
      <c r="S46" s="273">
        <f>SUM('RSD C'!C46)</f>
        <v>3</v>
      </c>
      <c r="T46" s="86">
        <f>SUM('RSD C'!D46)</f>
        <v>2</v>
      </c>
      <c r="U46" s="261">
        <f>SUM('RSD C'!E46)</f>
        <v>5</v>
      </c>
      <c r="V46" s="281"/>
      <c r="W46" s="273">
        <f>SUM('RSD D'!C46)</f>
        <v>3</v>
      </c>
      <c r="X46" s="86">
        <f>SUM('RSD D'!D46)</f>
        <v>2</v>
      </c>
      <c r="Y46" s="261">
        <f>SUM('RSD D'!E46)</f>
        <v>5</v>
      </c>
      <c r="Z46" s="284"/>
    </row>
    <row r="47" spans="1:26" ht="12.75">
      <c r="A47" s="26" t="s">
        <v>53</v>
      </c>
      <c r="B47" t="s">
        <v>198</v>
      </c>
      <c r="C47" s="60" t="s">
        <v>339</v>
      </c>
      <c r="D47" s="67">
        <f t="shared" si="4"/>
        <v>23</v>
      </c>
      <c r="E47" s="100">
        <f>SUM(BLB!F47+'RSD A'!F47+'RSD B'!F47+'RSD C'!F47+'RSD D'!F47)</f>
        <v>23</v>
      </c>
      <c r="F47" s="255">
        <f t="shared" si="5"/>
        <v>0</v>
      </c>
      <c r="G47" s="260">
        <f>SUM(BLB!C47)</f>
        <v>0</v>
      </c>
      <c r="H47" s="85">
        <f>SUM(BLB!D47)</f>
        <v>1</v>
      </c>
      <c r="I47" s="261">
        <f>SUM(BLB!E47)</f>
        <v>1</v>
      </c>
      <c r="J47" s="256"/>
      <c r="K47" s="273">
        <f>SUM('RSD A'!C47)</f>
        <v>4</v>
      </c>
      <c r="L47" s="86">
        <f>SUM('RSD A'!D47)</f>
        <v>1</v>
      </c>
      <c r="M47" s="261">
        <f>SUM('RSD A'!E47)</f>
        <v>5</v>
      </c>
      <c r="N47" s="256"/>
      <c r="O47" s="273">
        <f>SUM('RSD B'!C47)</f>
        <v>6</v>
      </c>
      <c r="P47" s="86">
        <f>SUM('RSD B'!D47)</f>
        <v>2</v>
      </c>
      <c r="Q47" s="261">
        <f>SUM('RSD B'!E47)</f>
        <v>8</v>
      </c>
      <c r="R47" s="281"/>
      <c r="S47" s="273">
        <f>SUM('RSD C'!C47)</f>
        <v>2</v>
      </c>
      <c r="T47" s="86">
        <f>SUM('RSD C'!D47)</f>
        <v>2</v>
      </c>
      <c r="U47" s="261">
        <f>SUM('RSD C'!E47)</f>
        <v>4</v>
      </c>
      <c r="V47" s="281"/>
      <c r="W47" s="273">
        <f>SUM('RSD D'!C47)</f>
        <v>3</v>
      </c>
      <c r="X47" s="86">
        <f>SUM('RSD D'!D47)</f>
        <v>2</v>
      </c>
      <c r="Y47" s="261">
        <f>SUM('RSD D'!E47)</f>
        <v>5</v>
      </c>
      <c r="Z47" s="284"/>
    </row>
    <row r="48" spans="1:26" ht="12.75">
      <c r="A48" s="26" t="s">
        <v>53</v>
      </c>
      <c r="B48" t="s">
        <v>199</v>
      </c>
      <c r="C48" s="60" t="s">
        <v>340</v>
      </c>
      <c r="D48" s="67">
        <f>SUM(I48+M48+Q48+U48+Y48)</f>
        <v>58</v>
      </c>
      <c r="E48" s="100">
        <f>SUM(BLB!F48+'RSD A'!F48+'RSD B'!F48+'RSD C'!F48+'RSD D'!F48)</f>
        <v>61</v>
      </c>
      <c r="F48" s="255">
        <f>SUM(D48+D16+D55-E48)</f>
        <v>0</v>
      </c>
      <c r="G48" s="260">
        <f>SUM(BLB!C48)</f>
        <v>1</v>
      </c>
      <c r="H48" s="85">
        <f>SUM(BLB!D48)</f>
        <v>1</v>
      </c>
      <c r="I48" s="261">
        <f>SUM(BLB!E48)</f>
        <v>2</v>
      </c>
      <c r="J48" s="256"/>
      <c r="K48" s="273">
        <f>SUM('RSD A'!C48)</f>
        <v>2</v>
      </c>
      <c r="L48" s="86">
        <f>SUM('RSD A'!D48)</f>
        <v>9</v>
      </c>
      <c r="M48" s="261">
        <f>SUM('RSD A'!E48)</f>
        <v>11</v>
      </c>
      <c r="N48" s="256"/>
      <c r="O48" s="273">
        <f>SUM('RSD B'!C48)</f>
        <v>17</v>
      </c>
      <c r="P48" s="86">
        <f>SUM('RSD B'!D48)</f>
        <v>13</v>
      </c>
      <c r="Q48" s="261">
        <f>SUM('RSD B'!E48)</f>
        <v>30</v>
      </c>
      <c r="R48" s="281"/>
      <c r="S48" s="273">
        <f>SUM('RSD C'!C48)</f>
        <v>2</v>
      </c>
      <c r="T48" s="86">
        <f>SUM('RSD C'!D48)</f>
        <v>10</v>
      </c>
      <c r="U48" s="261">
        <f>SUM('RSD C'!E48)</f>
        <v>12</v>
      </c>
      <c r="V48" s="281"/>
      <c r="W48" s="273">
        <f>SUM('RSD D'!C48)</f>
        <v>2</v>
      </c>
      <c r="X48" s="86">
        <f>SUM('RSD D'!D48)</f>
        <v>1</v>
      </c>
      <c r="Y48" s="261">
        <f>SUM('RSD D'!E48)</f>
        <v>3</v>
      </c>
      <c r="Z48" s="284"/>
    </row>
    <row r="49" spans="1:26" ht="12.75">
      <c r="A49" s="26" t="s">
        <v>53</v>
      </c>
      <c r="B49" t="s">
        <v>341</v>
      </c>
      <c r="C49" s="60" t="s">
        <v>345</v>
      </c>
      <c r="D49" s="67">
        <f>SUM(I49+M49+Q49+U49+Y49)</f>
        <v>49</v>
      </c>
      <c r="E49" s="100">
        <f>SUM(BLB!F49+'RSD A'!F49+'RSD B'!F49+'RSD C'!F49+'RSD D'!F49)</f>
        <v>49</v>
      </c>
      <c r="F49" s="255">
        <f t="shared" si="5"/>
        <v>0</v>
      </c>
      <c r="G49" s="260">
        <f>SUM(BLB!C49)</f>
        <v>0</v>
      </c>
      <c r="H49" s="85">
        <f>SUM(BLB!D49)</f>
        <v>0</v>
      </c>
      <c r="I49" s="261">
        <f>SUM(BLB!E49)</f>
        <v>0</v>
      </c>
      <c r="J49" s="256"/>
      <c r="K49" s="273">
        <f>SUM('RSD A'!C49)</f>
        <v>7</v>
      </c>
      <c r="L49" s="86">
        <f>SUM('RSD A'!D49)</f>
        <v>7</v>
      </c>
      <c r="M49" s="261">
        <f>SUM('RSD A'!E49)</f>
        <v>14</v>
      </c>
      <c r="N49" s="256"/>
      <c r="O49" s="273">
        <f>SUM('RSD B'!C49)</f>
        <v>11</v>
      </c>
      <c r="P49" s="86">
        <f>SUM('RSD B'!D49)</f>
        <v>6</v>
      </c>
      <c r="Q49" s="261">
        <f>SUM('RSD B'!E49)</f>
        <v>17</v>
      </c>
      <c r="R49" s="281"/>
      <c r="S49" s="273">
        <f>SUM('RSD C'!C49)</f>
        <v>6</v>
      </c>
      <c r="T49" s="86">
        <f>SUM('RSD C'!D49)</f>
        <v>2</v>
      </c>
      <c r="U49" s="261">
        <f>SUM('RSD C'!E49)</f>
        <v>8</v>
      </c>
      <c r="V49" s="281"/>
      <c r="W49" s="273">
        <f>SUM('RSD D'!C49)</f>
        <v>6</v>
      </c>
      <c r="X49" s="86">
        <f>SUM('RSD D'!D49)</f>
        <v>4</v>
      </c>
      <c r="Y49" s="261">
        <f>SUM('RSD D'!E49)</f>
        <v>10</v>
      </c>
      <c r="Z49" s="284"/>
    </row>
    <row r="50" spans="1:26" ht="12.75">
      <c r="A50" s="26" t="s">
        <v>53</v>
      </c>
      <c r="B50" t="s">
        <v>342</v>
      </c>
      <c r="C50" s="60" t="s">
        <v>346</v>
      </c>
      <c r="D50" s="67">
        <f t="shared" si="4"/>
        <v>5</v>
      </c>
      <c r="E50" s="100">
        <f>SUM(BLB!F50+'RSD A'!F50+'RSD B'!F50+'RSD C'!F50+'RSD D'!F50)</f>
        <v>5</v>
      </c>
      <c r="F50" s="255">
        <f t="shared" si="5"/>
        <v>0</v>
      </c>
      <c r="G50" s="260">
        <f>SUM(BLB!C50)</f>
        <v>1</v>
      </c>
      <c r="H50" s="85">
        <f>SUM(BLB!D50)</f>
        <v>0</v>
      </c>
      <c r="I50" s="261">
        <f>SUM(BLB!E50)</f>
        <v>1</v>
      </c>
      <c r="J50" s="256"/>
      <c r="K50" s="273">
        <f>SUM('RSD A'!C50)</f>
        <v>2</v>
      </c>
      <c r="L50" s="86">
        <f>SUM('RSD A'!D50)</f>
        <v>2</v>
      </c>
      <c r="M50" s="261">
        <f>SUM('RSD A'!E50)</f>
        <v>4</v>
      </c>
      <c r="N50" s="256"/>
      <c r="O50" s="273">
        <f>SUM('RSD B'!C50)</f>
        <v>0</v>
      </c>
      <c r="P50" s="86">
        <f>SUM('RSD B'!D50)</f>
        <v>0</v>
      </c>
      <c r="Q50" s="261">
        <f>SUM('RSD B'!E50)</f>
        <v>0</v>
      </c>
      <c r="R50" s="281"/>
      <c r="S50" s="273">
        <f>SUM('RSD C'!C50)</f>
        <v>0</v>
      </c>
      <c r="T50" s="86">
        <f>SUM('RSD C'!D50)</f>
        <v>0</v>
      </c>
      <c r="U50" s="261">
        <f>SUM('RSD C'!E50)</f>
        <v>0</v>
      </c>
      <c r="V50" s="281"/>
      <c r="W50" s="273">
        <f>SUM('RSD D'!C50)</f>
        <v>0</v>
      </c>
      <c r="X50" s="86">
        <f>SUM('RSD D'!D50)</f>
        <v>0</v>
      </c>
      <c r="Y50" s="261">
        <f>SUM('RSD D'!E50)</f>
        <v>0</v>
      </c>
      <c r="Z50" s="284"/>
    </row>
    <row r="51" spans="1:26" ht="12.75">
      <c r="A51" s="26" t="s">
        <v>53</v>
      </c>
      <c r="B51" t="s">
        <v>343</v>
      </c>
      <c r="C51" s="60" t="s">
        <v>347</v>
      </c>
      <c r="D51" s="67">
        <f t="shared" si="4"/>
        <v>1</v>
      </c>
      <c r="E51" s="100">
        <f>SUM(BLB!F51+'RSD A'!F51+'RSD B'!F51+'RSD C'!F51+'RSD D'!F51)</f>
        <v>1</v>
      </c>
      <c r="F51" s="255">
        <f t="shared" si="5"/>
        <v>0</v>
      </c>
      <c r="G51" s="260">
        <f>SUM(BLB!C51)</f>
        <v>0</v>
      </c>
      <c r="H51" s="85">
        <f>SUM(BLB!D51)</f>
        <v>0</v>
      </c>
      <c r="I51" s="261">
        <f>SUM(BLB!E51)</f>
        <v>0</v>
      </c>
      <c r="J51" s="256"/>
      <c r="K51" s="273">
        <f>SUM('RSD A'!C51)</f>
        <v>0</v>
      </c>
      <c r="L51" s="86">
        <f>SUM('RSD A'!D51)</f>
        <v>0</v>
      </c>
      <c r="M51" s="261">
        <f>SUM('RSD A'!E51)</f>
        <v>0</v>
      </c>
      <c r="N51" s="256"/>
      <c r="O51" s="273">
        <f>SUM('RSD B'!C51)</f>
        <v>0</v>
      </c>
      <c r="P51" s="86">
        <f>SUM('RSD B'!D51)</f>
        <v>0</v>
      </c>
      <c r="Q51" s="261">
        <f>SUM('RSD B'!E51)</f>
        <v>0</v>
      </c>
      <c r="R51" s="281"/>
      <c r="S51" s="273">
        <f>SUM('RSD C'!C51)</f>
        <v>1</v>
      </c>
      <c r="T51" s="86">
        <f>SUM('RSD C'!D51)</f>
        <v>0</v>
      </c>
      <c r="U51" s="261">
        <f>SUM('RSD C'!E51)</f>
        <v>1</v>
      </c>
      <c r="V51" s="281"/>
      <c r="W51" s="273">
        <f>SUM('RSD D'!C51)</f>
        <v>0</v>
      </c>
      <c r="X51" s="86">
        <f>SUM('RSD D'!D51)</f>
        <v>0</v>
      </c>
      <c r="Y51" s="261">
        <f>SUM('RSD D'!E51)</f>
        <v>0</v>
      </c>
      <c r="Z51" s="284"/>
    </row>
    <row r="52" spans="1:26" ht="13.5" thickBot="1">
      <c r="A52" s="26" t="s">
        <v>53</v>
      </c>
      <c r="B52" t="s">
        <v>344</v>
      </c>
      <c r="C52" s="60" t="s">
        <v>348</v>
      </c>
      <c r="D52" s="67">
        <f>SUM(I52+M52+Q52+U52+Y52)</f>
        <v>1</v>
      </c>
      <c r="E52" s="100">
        <f>SUM(BLB!F52+'RSD A'!F52+'RSD B'!F52+'RSD C'!F52+'RSD D'!F52)</f>
        <v>2</v>
      </c>
      <c r="F52" s="255">
        <f>SUM(D52+D56+D17-E52)</f>
        <v>0</v>
      </c>
      <c r="G52" s="260">
        <f>SUM(BLB!C52)</f>
        <v>0</v>
      </c>
      <c r="H52" s="85">
        <f>SUM(BLB!D52)</f>
        <v>0</v>
      </c>
      <c r="I52" s="261">
        <f>SUM(BLB!E52)</f>
        <v>0</v>
      </c>
      <c r="J52" s="256"/>
      <c r="K52" s="273">
        <f>SUM('RSD A'!C52)</f>
        <v>0</v>
      </c>
      <c r="L52" s="86">
        <f>SUM('RSD A'!D52)</f>
        <v>0</v>
      </c>
      <c r="M52" s="261">
        <f>SUM('RSD A'!E52)</f>
        <v>0</v>
      </c>
      <c r="N52" s="256"/>
      <c r="O52" s="273">
        <f>SUM('RSD B'!C52)</f>
        <v>1</v>
      </c>
      <c r="P52" s="86">
        <f>SUM('RSD B'!D52)</f>
        <v>0</v>
      </c>
      <c r="Q52" s="261">
        <f>SUM('RSD B'!E52)</f>
        <v>1</v>
      </c>
      <c r="R52" s="281"/>
      <c r="S52" s="273">
        <f>SUM('RSD C'!C52)</f>
        <v>0</v>
      </c>
      <c r="T52" s="86">
        <f>SUM('RSD C'!D52)</f>
        <v>0</v>
      </c>
      <c r="U52" s="261">
        <f>SUM('RSD C'!E52)</f>
        <v>0</v>
      </c>
      <c r="V52" s="281"/>
      <c r="W52" s="273">
        <f>SUM('RSD D'!C52)</f>
        <v>0</v>
      </c>
      <c r="X52" s="86">
        <f>SUM('RSD D'!D52)</f>
        <v>0</v>
      </c>
      <c r="Y52" s="261">
        <f>SUM('RSD D'!E52)</f>
        <v>0</v>
      </c>
      <c r="Z52" s="284"/>
    </row>
    <row r="53" spans="1:26" ht="5.25" customHeight="1" thickBot="1">
      <c r="A53" s="88"/>
      <c r="B53" s="234"/>
      <c r="C53" s="90"/>
      <c r="D53" s="88"/>
      <c r="E53" s="88"/>
      <c r="F53" s="92"/>
      <c r="G53" s="262"/>
      <c r="H53" s="91"/>
      <c r="I53" s="263"/>
      <c r="J53" s="258"/>
      <c r="K53" s="276"/>
      <c r="L53" s="93"/>
      <c r="M53" s="263"/>
      <c r="N53" s="258"/>
      <c r="O53" s="276"/>
      <c r="P53" s="93"/>
      <c r="Q53" s="270"/>
      <c r="R53" s="177"/>
      <c r="S53" s="276"/>
      <c r="T53" s="93"/>
      <c r="U53" s="270"/>
      <c r="V53" s="177"/>
      <c r="W53" s="276"/>
      <c r="X53" s="93"/>
      <c r="Y53" s="270"/>
      <c r="Z53" s="144"/>
    </row>
    <row r="54" spans="1:26" ht="15.75" thickBot="1">
      <c r="A54" s="26" t="s">
        <v>54</v>
      </c>
      <c r="B54" s="219" t="s">
        <v>360</v>
      </c>
      <c r="C54" s="60" t="s">
        <v>248</v>
      </c>
      <c r="D54" s="67">
        <f>SUM(I54+M54+Q54+U54+Y54)</f>
        <v>6</v>
      </c>
      <c r="E54" s="100">
        <f>SUM(BLB!F54+'RSD A'!F54+'RSD B'!F54+'RSD C'!F54+'RSD D'!F54)</f>
        <v>6</v>
      </c>
      <c r="F54" s="255">
        <f>SUM(D54-E54)</f>
        <v>0</v>
      </c>
      <c r="G54" s="260">
        <f>SUM(BLB!C54)</f>
        <v>0</v>
      </c>
      <c r="H54" s="85">
        <f>SUM(BLB!D54)</f>
        <v>0</v>
      </c>
      <c r="I54" s="261">
        <f>SUM(BLB!E54)</f>
        <v>0</v>
      </c>
      <c r="J54" s="256"/>
      <c r="K54" s="273">
        <f>SUM('RSD A'!C54)</f>
        <v>0</v>
      </c>
      <c r="L54" s="86">
        <f>SUM('RSD A'!D54)</f>
        <v>0</v>
      </c>
      <c r="M54" s="261">
        <f>SUM('RSD A'!E54)</f>
        <v>0</v>
      </c>
      <c r="N54" s="256"/>
      <c r="O54" s="273">
        <f>SUM('RSD B'!C54)</f>
        <v>4</v>
      </c>
      <c r="P54" s="86">
        <f>SUM('RSD B'!D54)</f>
        <v>2</v>
      </c>
      <c r="Q54" s="261">
        <f>SUM('RSD B'!E54)</f>
        <v>6</v>
      </c>
      <c r="R54" s="281"/>
      <c r="S54" s="273">
        <f>SUM('RSD C'!C54)</f>
        <v>0</v>
      </c>
      <c r="T54" s="86">
        <f>SUM('RSD C'!D54)</f>
        <v>0</v>
      </c>
      <c r="U54" s="261">
        <f>SUM('RSD C'!E54)</f>
        <v>0</v>
      </c>
      <c r="V54" s="281"/>
      <c r="W54" s="273">
        <f>SUM('RSD D'!C54)</f>
        <v>0</v>
      </c>
      <c r="X54" s="86">
        <f>SUM('RSD D'!D54)</f>
        <v>0</v>
      </c>
      <c r="Y54" s="261">
        <f>SUM('RSD D'!E54)</f>
        <v>0</v>
      </c>
      <c r="Z54" s="284"/>
    </row>
    <row r="55" spans="1:26" ht="15.75" thickBot="1">
      <c r="A55" s="26" t="s">
        <v>54</v>
      </c>
      <c r="B55" s="219" t="s">
        <v>412</v>
      </c>
      <c r="C55" s="60" t="s">
        <v>370</v>
      </c>
      <c r="D55" s="67">
        <f>SUM(I55+M55+Q55+U55+Y55)</f>
        <v>3</v>
      </c>
      <c r="E55" s="291" t="s">
        <v>124</v>
      </c>
      <c r="F55" s="291" t="s">
        <v>124</v>
      </c>
      <c r="G55" s="260">
        <f>SUM(BLB!C55)</f>
        <v>0</v>
      </c>
      <c r="H55" s="85">
        <f>SUM(BLB!D55)</f>
        <v>0</v>
      </c>
      <c r="I55" s="261">
        <f>SUM(BLB!E55)</f>
        <v>0</v>
      </c>
      <c r="J55" s="256"/>
      <c r="K55" s="273">
        <f>SUM('RSD A'!C55)</f>
        <v>0</v>
      </c>
      <c r="L55" s="86">
        <f>SUM('RSD A'!D55)</f>
        <v>1</v>
      </c>
      <c r="M55" s="261">
        <f>SUM('RSD A'!E55)</f>
        <v>1</v>
      </c>
      <c r="N55" s="256"/>
      <c r="O55" s="273">
        <f>SUM('RSD B'!C55)</f>
        <v>1</v>
      </c>
      <c r="P55" s="86">
        <f>SUM('RSD B'!D55)</f>
        <v>0</v>
      </c>
      <c r="Q55" s="261">
        <f>SUM('RSD B'!E55)</f>
        <v>1</v>
      </c>
      <c r="R55" s="281"/>
      <c r="S55" s="273">
        <f>SUM('RSD C'!C55)</f>
        <v>0</v>
      </c>
      <c r="T55" s="86">
        <f>SUM('RSD C'!D55)</f>
        <v>1</v>
      </c>
      <c r="U55" s="261">
        <f>SUM('RSD C'!E55)</f>
        <v>1</v>
      </c>
      <c r="V55" s="281"/>
      <c r="W55" s="273">
        <f>SUM('RSD D'!C55)</f>
        <v>0</v>
      </c>
      <c r="X55" s="86">
        <f>SUM('RSD D'!D55)</f>
        <v>0</v>
      </c>
      <c r="Y55" s="261">
        <f>SUM('RSD D'!E55)</f>
        <v>0</v>
      </c>
      <c r="Z55" s="284"/>
    </row>
    <row r="56" spans="1:26" ht="15.75" thickBot="1">
      <c r="A56" s="75" t="s">
        <v>54</v>
      </c>
      <c r="B56" s="219" t="s">
        <v>413</v>
      </c>
      <c r="C56" s="60" t="s">
        <v>371</v>
      </c>
      <c r="D56" s="67">
        <f>SUM(I56+M56+Q56+U56+Y56)</f>
        <v>1</v>
      </c>
      <c r="E56" s="291" t="s">
        <v>124</v>
      </c>
      <c r="F56" s="291" t="s">
        <v>124</v>
      </c>
      <c r="G56" s="260">
        <f>SUM(BLB!C56)</f>
        <v>0</v>
      </c>
      <c r="H56" s="85">
        <f>SUM(BLB!D56)</f>
        <v>0</v>
      </c>
      <c r="I56" s="261">
        <f>SUM(BLB!E56)</f>
        <v>0</v>
      </c>
      <c r="J56" s="256"/>
      <c r="K56" s="273">
        <f>SUM('RSD A'!C56)</f>
        <v>0</v>
      </c>
      <c r="L56" s="86">
        <f>SUM('RSD A'!D56)</f>
        <v>0</v>
      </c>
      <c r="M56" s="261">
        <f>SUM('RSD A'!E56)</f>
        <v>0</v>
      </c>
      <c r="N56" s="256"/>
      <c r="O56" s="273">
        <f>SUM('RSD B'!C56)</f>
        <v>0</v>
      </c>
      <c r="P56" s="86">
        <f>SUM('RSD B'!D56)</f>
        <v>0</v>
      </c>
      <c r="Q56" s="261">
        <f>SUM('RSD B'!E56)</f>
        <v>0</v>
      </c>
      <c r="R56" s="281"/>
      <c r="S56" s="273">
        <f>SUM('RSD C'!C56)</f>
        <v>0</v>
      </c>
      <c r="T56" s="86">
        <f>SUM('RSD C'!D56)</f>
        <v>0</v>
      </c>
      <c r="U56" s="261">
        <f>SUM('RSD C'!E56)</f>
        <v>0</v>
      </c>
      <c r="V56" s="281"/>
      <c r="W56" s="273">
        <f>SUM('RSD D'!C56)</f>
        <v>0</v>
      </c>
      <c r="X56" s="86">
        <f>SUM('RSD D'!D56)</f>
        <v>1</v>
      </c>
      <c r="Y56" s="261">
        <f>SUM('RSD D'!E56)</f>
        <v>1</v>
      </c>
      <c r="Z56" s="35"/>
    </row>
    <row r="57" spans="1:26" ht="5.25" customHeight="1" thickBot="1">
      <c r="A57" s="88"/>
      <c r="B57" s="234"/>
      <c r="C57" s="90"/>
      <c r="D57" s="88"/>
      <c r="E57" s="88"/>
      <c r="F57" s="92"/>
      <c r="G57" s="262"/>
      <c r="H57" s="91"/>
      <c r="I57" s="263"/>
      <c r="J57" s="258"/>
      <c r="K57" s="276"/>
      <c r="L57" s="93"/>
      <c r="M57" s="263"/>
      <c r="N57" s="258"/>
      <c r="O57" s="276"/>
      <c r="P57" s="93"/>
      <c r="Q57" s="270"/>
      <c r="R57" s="177"/>
      <c r="S57" s="276"/>
      <c r="T57" s="93"/>
      <c r="U57" s="270"/>
      <c r="V57" s="177"/>
      <c r="W57" s="276"/>
      <c r="X57" s="93"/>
      <c r="Y57" s="270"/>
      <c r="Z57" s="144"/>
    </row>
    <row r="58" spans="1:26" ht="13.5" thickBot="1">
      <c r="A58" s="84" t="s">
        <v>55</v>
      </c>
      <c r="B58" t="s">
        <v>254</v>
      </c>
      <c r="C58" s="60" t="s">
        <v>274</v>
      </c>
      <c r="D58" s="67">
        <f aca="true" t="shared" si="6" ref="D58:D64">SUM(I58+M58+Q58+U58+Y58)</f>
        <v>44</v>
      </c>
      <c r="E58" s="100">
        <f>SUM(BLB!F58+'RSD A'!F58+'RSD B'!F58+'RSD C'!F58+'RSD D'!F58)</f>
        <v>201</v>
      </c>
      <c r="F58" s="201">
        <f>SUM(D58+D59+D60-E58)</f>
        <v>0</v>
      </c>
      <c r="G58" s="260">
        <f>SUM(BLB!C58)</f>
        <v>1</v>
      </c>
      <c r="H58" s="85">
        <f>SUM(BLB!D58)</f>
        <v>0</v>
      </c>
      <c r="I58" s="261">
        <f>SUM(BLB!E58)</f>
        <v>1</v>
      </c>
      <c r="J58" s="256"/>
      <c r="K58" s="273">
        <f>SUM('RSD A'!C58)</f>
        <v>3</v>
      </c>
      <c r="L58" s="86">
        <f>SUM('RSD A'!D58)</f>
        <v>4</v>
      </c>
      <c r="M58" s="261">
        <f>SUM('RSD A'!E58)</f>
        <v>7</v>
      </c>
      <c r="N58" s="256"/>
      <c r="O58" s="273">
        <f>SUM('RSD B'!C58)</f>
        <v>2</v>
      </c>
      <c r="P58" s="86">
        <f>SUM('RSD B'!D58)</f>
        <v>1</v>
      </c>
      <c r="Q58" s="261">
        <f>SUM('RSD B'!E58)</f>
        <v>3</v>
      </c>
      <c r="R58" s="281"/>
      <c r="S58" s="273">
        <f>SUM('RSD C'!C58)</f>
        <v>12</v>
      </c>
      <c r="T58" s="86">
        <f>SUM('RSD C'!D58)</f>
        <v>3</v>
      </c>
      <c r="U58" s="261">
        <f>SUM('RSD C'!E58)</f>
        <v>15</v>
      </c>
      <c r="V58" s="281"/>
      <c r="W58" s="273">
        <f>SUM('RSD D'!C58)</f>
        <v>10</v>
      </c>
      <c r="X58" s="86">
        <f>SUM('RSD D'!D58)</f>
        <v>8</v>
      </c>
      <c r="Y58" s="261">
        <f>SUM('RSD D'!E58)</f>
        <v>18</v>
      </c>
      <c r="Z58" s="37"/>
    </row>
    <row r="59" spans="1:26" ht="13.5" thickBot="1">
      <c r="A59" s="26" t="s">
        <v>55</v>
      </c>
      <c r="B59" t="s">
        <v>250</v>
      </c>
      <c r="C59" s="60" t="s">
        <v>276</v>
      </c>
      <c r="D59" s="67">
        <f t="shared" si="6"/>
        <v>126</v>
      </c>
      <c r="E59" s="291" t="s">
        <v>124</v>
      </c>
      <c r="F59" s="291" t="s">
        <v>124</v>
      </c>
      <c r="G59" s="260">
        <f>SUM(BLB!C59)</f>
        <v>7</v>
      </c>
      <c r="H59" s="85">
        <f>SUM(BLB!D59)</f>
        <v>0</v>
      </c>
      <c r="I59" s="261">
        <f>SUM(BLB!E59)</f>
        <v>7</v>
      </c>
      <c r="J59" s="256"/>
      <c r="K59" s="273">
        <f>SUM('RSD A'!C59)</f>
        <v>14</v>
      </c>
      <c r="L59" s="86">
        <f>SUM('RSD A'!D59)</f>
        <v>15</v>
      </c>
      <c r="M59" s="261">
        <f>SUM('RSD A'!E59)</f>
        <v>29</v>
      </c>
      <c r="N59" s="256"/>
      <c r="O59" s="273">
        <f>SUM('RSD B'!C59)</f>
        <v>10</v>
      </c>
      <c r="P59" s="86">
        <f>SUM('RSD B'!D59)</f>
        <v>3</v>
      </c>
      <c r="Q59" s="261">
        <f>SUM('RSD B'!E59)</f>
        <v>13</v>
      </c>
      <c r="R59" s="281"/>
      <c r="S59" s="273">
        <f>SUM('RSD C'!C59)</f>
        <v>22</v>
      </c>
      <c r="T59" s="86">
        <f>SUM('RSD C'!D59)</f>
        <v>15</v>
      </c>
      <c r="U59" s="261">
        <f>SUM('RSD C'!E59)</f>
        <v>37</v>
      </c>
      <c r="V59" s="281"/>
      <c r="W59" s="273">
        <f>SUM('RSD D'!C59)</f>
        <v>19</v>
      </c>
      <c r="X59" s="86">
        <f>SUM('RSD D'!D59)</f>
        <v>21</v>
      </c>
      <c r="Y59" s="261">
        <f>SUM('RSD D'!E59)</f>
        <v>40</v>
      </c>
      <c r="Z59" s="284"/>
    </row>
    <row r="60" spans="1:26" ht="13.5" thickBot="1">
      <c r="A60" s="26" t="s">
        <v>55</v>
      </c>
      <c r="B60" t="s">
        <v>251</v>
      </c>
      <c r="C60" s="60" t="s">
        <v>275</v>
      </c>
      <c r="D60" s="67">
        <f t="shared" si="6"/>
        <v>31</v>
      </c>
      <c r="E60" s="291" t="s">
        <v>124</v>
      </c>
      <c r="F60" s="291" t="s">
        <v>124</v>
      </c>
      <c r="G60" s="260">
        <f>SUM(BLB!C60)</f>
        <v>0</v>
      </c>
      <c r="H60" s="85">
        <f>SUM(BLB!D60)</f>
        <v>1</v>
      </c>
      <c r="I60" s="261">
        <f>SUM(BLB!E60)</f>
        <v>1</v>
      </c>
      <c r="J60" s="256"/>
      <c r="K60" s="273">
        <f>SUM('RSD A'!C60)</f>
        <v>3</v>
      </c>
      <c r="L60" s="86">
        <f>SUM('RSD A'!D60)</f>
        <v>2</v>
      </c>
      <c r="M60" s="261">
        <f>SUM('RSD A'!E60)</f>
        <v>5</v>
      </c>
      <c r="N60" s="256"/>
      <c r="O60" s="273">
        <f>SUM('RSD B'!C60)</f>
        <v>3</v>
      </c>
      <c r="P60" s="86">
        <f>SUM('RSD B'!D60)</f>
        <v>2</v>
      </c>
      <c r="Q60" s="261">
        <f>SUM('RSD B'!E60)</f>
        <v>5</v>
      </c>
      <c r="R60" s="281"/>
      <c r="S60" s="273">
        <f>SUM('RSD C'!C60)</f>
        <v>7</v>
      </c>
      <c r="T60" s="86">
        <f>SUM('RSD C'!D60)</f>
        <v>5</v>
      </c>
      <c r="U60" s="261">
        <f>SUM('RSD C'!E60)</f>
        <v>12</v>
      </c>
      <c r="V60" s="281"/>
      <c r="W60" s="273">
        <f>SUM('RSD D'!C60)</f>
        <v>7</v>
      </c>
      <c r="X60" s="86">
        <f>SUM('RSD D'!D60)</f>
        <v>1</v>
      </c>
      <c r="Y60" s="261">
        <f>SUM('RSD D'!E60)</f>
        <v>8</v>
      </c>
      <c r="Z60" s="284"/>
    </row>
    <row r="61" spans="1:26" ht="12.75">
      <c r="A61" s="26" t="s">
        <v>55</v>
      </c>
      <c r="B61" t="s">
        <v>252</v>
      </c>
      <c r="C61" s="60" t="s">
        <v>277</v>
      </c>
      <c r="D61" s="67">
        <f t="shared" si="6"/>
        <v>4</v>
      </c>
      <c r="E61" s="100">
        <f>SUM(BLB!F61+'RSD A'!F61+'RSD B'!F61+'RSD C'!F61+'RSD D'!F61)</f>
        <v>4</v>
      </c>
      <c r="F61" s="255">
        <f>SUM(D61-E61)</f>
        <v>0</v>
      </c>
      <c r="G61" s="260">
        <f>SUM(BLB!C61)</f>
        <v>0</v>
      </c>
      <c r="H61" s="85">
        <f>SUM(BLB!D61)</f>
        <v>0</v>
      </c>
      <c r="I61" s="261">
        <f>SUM(BLB!E61)</f>
        <v>0</v>
      </c>
      <c r="J61" s="256"/>
      <c r="K61" s="273">
        <f>SUM('RSD A'!C61)</f>
        <v>1</v>
      </c>
      <c r="L61" s="86">
        <f>SUM('RSD A'!D61)</f>
        <v>0</v>
      </c>
      <c r="M61" s="261">
        <f>SUM('RSD A'!E61)</f>
        <v>1</v>
      </c>
      <c r="N61" s="256"/>
      <c r="O61" s="273">
        <f>SUM('RSD B'!C61)</f>
        <v>0</v>
      </c>
      <c r="P61" s="86">
        <f>SUM('RSD B'!D61)</f>
        <v>0</v>
      </c>
      <c r="Q61" s="261">
        <f>SUM('RSD B'!E61)</f>
        <v>0</v>
      </c>
      <c r="R61" s="281"/>
      <c r="S61" s="273">
        <f>SUM('RSD C'!C61)</f>
        <v>0</v>
      </c>
      <c r="T61" s="86">
        <f>SUM('RSD C'!D61)</f>
        <v>0</v>
      </c>
      <c r="U61" s="261">
        <f>SUM('RSD C'!E61)</f>
        <v>0</v>
      </c>
      <c r="V61" s="281"/>
      <c r="W61" s="273">
        <f>SUM('RSD D'!C61)</f>
        <v>3</v>
      </c>
      <c r="X61" s="86">
        <f>SUM('RSD D'!D61)</f>
        <v>0</v>
      </c>
      <c r="Y61" s="261">
        <f>SUM('RSD D'!E61)</f>
        <v>3</v>
      </c>
      <c r="Z61" s="284"/>
    </row>
    <row r="62" spans="1:26" ht="12.75">
      <c r="A62" s="75" t="s">
        <v>55</v>
      </c>
      <c r="B62" t="s">
        <v>414</v>
      </c>
      <c r="C62" s="60" t="s">
        <v>372</v>
      </c>
      <c r="D62" s="67">
        <f t="shared" si="6"/>
        <v>14</v>
      </c>
      <c r="E62" s="100">
        <f>SUM(BLB!F62+'RSD A'!F62+'RSD B'!F62+'RSD C'!F62+'RSD D'!F62)</f>
        <v>15</v>
      </c>
      <c r="F62" s="201">
        <f>SUM(D62+D64-E62)</f>
        <v>0</v>
      </c>
      <c r="G62" s="260">
        <f>SUM(BLB!C62)</f>
        <v>1</v>
      </c>
      <c r="H62" s="85">
        <f>SUM(BLB!D62)</f>
        <v>1</v>
      </c>
      <c r="I62" s="261">
        <f>SUM(BLB!E62)</f>
        <v>2</v>
      </c>
      <c r="J62" s="256"/>
      <c r="K62" s="273">
        <f>SUM('RSD A'!C62)</f>
        <v>2</v>
      </c>
      <c r="L62" s="86">
        <f>SUM('RSD A'!D62)</f>
        <v>2</v>
      </c>
      <c r="M62" s="261">
        <f>SUM('RSD A'!E62)</f>
        <v>4</v>
      </c>
      <c r="N62" s="256"/>
      <c r="O62" s="273">
        <f>SUM('RSD B'!C62)</f>
        <v>2</v>
      </c>
      <c r="P62" s="86">
        <f>SUM('RSD B'!D62)</f>
        <v>0</v>
      </c>
      <c r="Q62" s="261">
        <f>SUM('RSD B'!E62)</f>
        <v>2</v>
      </c>
      <c r="R62" s="281"/>
      <c r="S62" s="273">
        <f>SUM('RSD C'!C62)</f>
        <v>2</v>
      </c>
      <c r="T62" s="86">
        <f>SUM('RSD C'!D62)</f>
        <v>1</v>
      </c>
      <c r="U62" s="261">
        <f>SUM('RSD C'!E62)</f>
        <v>3</v>
      </c>
      <c r="V62" s="281"/>
      <c r="W62" s="273">
        <f>SUM('RSD D'!C62)</f>
        <v>1</v>
      </c>
      <c r="X62" s="86">
        <f>SUM('RSD D'!D62)</f>
        <v>2</v>
      </c>
      <c r="Y62" s="261">
        <f>SUM('RSD D'!E62)</f>
        <v>3</v>
      </c>
      <c r="Z62" s="284"/>
    </row>
    <row r="63" spans="1:26" ht="13.5" thickBot="1">
      <c r="A63" s="26" t="s">
        <v>55</v>
      </c>
      <c r="B63" t="s">
        <v>415</v>
      </c>
      <c r="C63" s="60" t="s">
        <v>373</v>
      </c>
      <c r="D63" s="67">
        <f t="shared" si="6"/>
        <v>15</v>
      </c>
      <c r="E63" s="100">
        <f>SUM(BLB!F63+'RSD A'!F63+'RSD B'!F63+'RSD C'!F63+'RSD D'!F63)</f>
        <v>15</v>
      </c>
      <c r="F63" s="97">
        <f>SUM(D63+D68-E63)</f>
        <v>0</v>
      </c>
      <c r="G63" s="260">
        <f>SUM(BLB!C63)</f>
        <v>0</v>
      </c>
      <c r="H63" s="85">
        <f>SUM(BLB!D63)</f>
        <v>0</v>
      </c>
      <c r="I63" s="261">
        <f>SUM(BLB!E63)</f>
        <v>0</v>
      </c>
      <c r="J63" s="256"/>
      <c r="K63" s="273">
        <f>SUM('RSD A'!C63)</f>
        <v>2</v>
      </c>
      <c r="L63" s="86">
        <f>SUM('RSD A'!D63)</f>
        <v>1</v>
      </c>
      <c r="M63" s="261">
        <f>SUM('RSD A'!E63)</f>
        <v>3</v>
      </c>
      <c r="N63" s="256"/>
      <c r="O63" s="273">
        <f>SUM('RSD B'!C63)</f>
        <v>1</v>
      </c>
      <c r="P63" s="86">
        <f>SUM('RSD B'!D63)</f>
        <v>0</v>
      </c>
      <c r="Q63" s="261">
        <f>SUM('RSD B'!E63)</f>
        <v>1</v>
      </c>
      <c r="R63" s="281"/>
      <c r="S63" s="273">
        <f>SUM('RSD C'!C63)</f>
        <v>5</v>
      </c>
      <c r="T63" s="86">
        <f>SUM('RSD C'!D63)</f>
        <v>2</v>
      </c>
      <c r="U63" s="261">
        <f>SUM('RSD C'!E63)</f>
        <v>7</v>
      </c>
      <c r="V63" s="281"/>
      <c r="W63" s="273">
        <f>SUM('RSD D'!C63)</f>
        <v>3</v>
      </c>
      <c r="X63" s="86">
        <f>SUM('RSD D'!D63)</f>
        <v>1</v>
      </c>
      <c r="Y63" s="261">
        <f>SUM('RSD D'!E63)</f>
        <v>4</v>
      </c>
      <c r="Z63" s="35"/>
    </row>
    <row r="64" spans="1:26" ht="13.5" thickBot="1">
      <c r="A64" s="84" t="s">
        <v>55</v>
      </c>
      <c r="B64" t="s">
        <v>416</v>
      </c>
      <c r="C64" s="60" t="s">
        <v>374</v>
      </c>
      <c r="D64" s="67">
        <f t="shared" si="6"/>
        <v>1</v>
      </c>
      <c r="E64" s="292" t="s">
        <v>124</v>
      </c>
      <c r="F64" s="291" t="s">
        <v>124</v>
      </c>
      <c r="G64" s="260">
        <f>SUM(BLB!C64)</f>
        <v>0</v>
      </c>
      <c r="H64" s="85">
        <f>SUM(BLB!D64)</f>
        <v>0</v>
      </c>
      <c r="I64" s="261">
        <f>SUM(BLB!E64)</f>
        <v>0</v>
      </c>
      <c r="J64" s="256"/>
      <c r="K64" s="273">
        <f>SUM('RSD A'!C64)</f>
        <v>0</v>
      </c>
      <c r="L64" s="86">
        <f>SUM('RSD A'!D64)</f>
        <v>0</v>
      </c>
      <c r="M64" s="261">
        <f>SUM('RSD A'!E64)</f>
        <v>0</v>
      </c>
      <c r="N64" s="256"/>
      <c r="O64" s="273">
        <f>SUM('RSD B'!C64)</f>
        <v>0</v>
      </c>
      <c r="P64" s="86">
        <f>SUM('RSD B'!D64)</f>
        <v>0</v>
      </c>
      <c r="Q64" s="261">
        <f>SUM('RSD B'!E64)</f>
        <v>0</v>
      </c>
      <c r="R64" s="281"/>
      <c r="S64" s="273">
        <f>SUM('RSD C'!C64)</f>
        <v>0</v>
      </c>
      <c r="T64" s="86">
        <f>SUM('RSD C'!D64)</f>
        <v>0</v>
      </c>
      <c r="U64" s="261">
        <f>SUM('RSD C'!E64)</f>
        <v>0</v>
      </c>
      <c r="V64" s="281"/>
      <c r="W64" s="273">
        <f>SUM('RSD D'!C64)</f>
        <v>1</v>
      </c>
      <c r="X64" s="86">
        <f>SUM('RSD D'!D64)</f>
        <v>0</v>
      </c>
      <c r="Y64" s="261">
        <f>SUM('RSD D'!E64)</f>
        <v>1</v>
      </c>
      <c r="Z64" s="35"/>
    </row>
    <row r="65" spans="1:26" ht="13.5" thickBot="1">
      <c r="A65" s="84" t="s">
        <v>55</v>
      </c>
      <c r="B65" t="s">
        <v>417</v>
      </c>
      <c r="C65" s="60" t="s">
        <v>375</v>
      </c>
      <c r="D65" s="293" t="s">
        <v>124</v>
      </c>
      <c r="E65" s="293" t="s">
        <v>124</v>
      </c>
      <c r="F65" s="293" t="s">
        <v>124</v>
      </c>
      <c r="G65" s="266" t="s">
        <v>124</v>
      </c>
      <c r="H65" s="52" t="s">
        <v>124</v>
      </c>
      <c r="I65" s="267" t="s">
        <v>124</v>
      </c>
      <c r="J65" s="51" t="s">
        <v>124</v>
      </c>
      <c r="K65" s="266" t="s">
        <v>124</v>
      </c>
      <c r="L65" s="52" t="s">
        <v>124</v>
      </c>
      <c r="M65" s="267" t="s">
        <v>124</v>
      </c>
      <c r="N65" s="51" t="s">
        <v>124</v>
      </c>
      <c r="O65" s="266" t="s">
        <v>124</v>
      </c>
      <c r="P65" s="52" t="s">
        <v>124</v>
      </c>
      <c r="Q65" s="267" t="s">
        <v>124</v>
      </c>
      <c r="R65" s="51" t="s">
        <v>124</v>
      </c>
      <c r="S65" s="266" t="s">
        <v>124</v>
      </c>
      <c r="T65" s="52" t="s">
        <v>124</v>
      </c>
      <c r="U65" s="267" t="s">
        <v>124</v>
      </c>
      <c r="V65" s="51" t="s">
        <v>124</v>
      </c>
      <c r="W65" s="266" t="s">
        <v>124</v>
      </c>
      <c r="X65" s="52" t="s">
        <v>124</v>
      </c>
      <c r="Y65" s="267" t="s">
        <v>124</v>
      </c>
      <c r="Z65" s="35"/>
    </row>
    <row r="66" spans="1:26" ht="13.5" thickBot="1">
      <c r="A66" s="84" t="s">
        <v>55</v>
      </c>
      <c r="B66" t="s">
        <v>403</v>
      </c>
      <c r="C66" s="60" t="s">
        <v>376</v>
      </c>
      <c r="D66" s="293" t="s">
        <v>124</v>
      </c>
      <c r="E66" s="293" t="s">
        <v>124</v>
      </c>
      <c r="F66" s="293" t="s">
        <v>124</v>
      </c>
      <c r="G66" s="266" t="s">
        <v>124</v>
      </c>
      <c r="H66" s="52" t="s">
        <v>124</v>
      </c>
      <c r="I66" s="267" t="s">
        <v>124</v>
      </c>
      <c r="J66" s="51" t="s">
        <v>124</v>
      </c>
      <c r="K66" s="266" t="s">
        <v>124</v>
      </c>
      <c r="L66" s="52" t="s">
        <v>124</v>
      </c>
      <c r="M66" s="267" t="s">
        <v>124</v>
      </c>
      <c r="N66" s="51" t="s">
        <v>124</v>
      </c>
      <c r="O66" s="266" t="s">
        <v>124</v>
      </c>
      <c r="P66" s="52" t="s">
        <v>124</v>
      </c>
      <c r="Q66" s="267" t="s">
        <v>124</v>
      </c>
      <c r="R66" s="51" t="s">
        <v>124</v>
      </c>
      <c r="S66" s="266" t="s">
        <v>124</v>
      </c>
      <c r="T66" s="52" t="s">
        <v>124</v>
      </c>
      <c r="U66" s="267" t="s">
        <v>124</v>
      </c>
      <c r="V66" s="51" t="s">
        <v>124</v>
      </c>
      <c r="W66" s="266" t="s">
        <v>124</v>
      </c>
      <c r="X66" s="52" t="s">
        <v>124</v>
      </c>
      <c r="Y66" s="267" t="s">
        <v>124</v>
      </c>
      <c r="Z66" s="35"/>
    </row>
    <row r="67" spans="1:26" ht="13.5" thickBot="1">
      <c r="A67" s="84" t="s">
        <v>55</v>
      </c>
      <c r="B67" t="s">
        <v>418</v>
      </c>
      <c r="C67" s="60" t="s">
        <v>377</v>
      </c>
      <c r="D67" s="293" t="s">
        <v>124</v>
      </c>
      <c r="E67" s="293" t="s">
        <v>124</v>
      </c>
      <c r="F67" s="293" t="s">
        <v>124</v>
      </c>
      <c r="G67" s="266" t="s">
        <v>124</v>
      </c>
      <c r="H67" s="52" t="s">
        <v>124</v>
      </c>
      <c r="I67" s="267" t="s">
        <v>124</v>
      </c>
      <c r="J67" s="51" t="s">
        <v>124</v>
      </c>
      <c r="K67" s="266" t="s">
        <v>124</v>
      </c>
      <c r="L67" s="52" t="s">
        <v>124</v>
      </c>
      <c r="M67" s="267" t="s">
        <v>124</v>
      </c>
      <c r="N67" s="51" t="s">
        <v>124</v>
      </c>
      <c r="O67" s="266" t="s">
        <v>124</v>
      </c>
      <c r="P67" s="52" t="s">
        <v>124</v>
      </c>
      <c r="Q67" s="267" t="s">
        <v>124</v>
      </c>
      <c r="R67" s="51" t="s">
        <v>124</v>
      </c>
      <c r="S67" s="266" t="s">
        <v>124</v>
      </c>
      <c r="T67" s="52" t="s">
        <v>124</v>
      </c>
      <c r="U67" s="267" t="s">
        <v>124</v>
      </c>
      <c r="V67" s="51" t="s">
        <v>124</v>
      </c>
      <c r="W67" s="266" t="s">
        <v>124</v>
      </c>
      <c r="X67" s="52" t="s">
        <v>124</v>
      </c>
      <c r="Y67" s="267" t="s">
        <v>124</v>
      </c>
      <c r="Z67" s="35"/>
    </row>
    <row r="68" spans="1:26" ht="13.5" thickBot="1">
      <c r="A68" s="84" t="s">
        <v>55</v>
      </c>
      <c r="B68" t="s">
        <v>419</v>
      </c>
      <c r="C68" s="60" t="s">
        <v>378</v>
      </c>
      <c r="D68" s="67">
        <f>SUM(I68+M68+Q68+U68+Y68)</f>
        <v>0</v>
      </c>
      <c r="E68" s="291" t="s">
        <v>124</v>
      </c>
      <c r="F68" s="291" t="s">
        <v>124</v>
      </c>
      <c r="G68" s="260">
        <f>SUM(BLB!C68)</f>
        <v>0</v>
      </c>
      <c r="H68" s="85">
        <f>SUM(BLB!D68)</f>
        <v>0</v>
      </c>
      <c r="I68" s="261">
        <f>SUM(BLB!E68)</f>
        <v>0</v>
      </c>
      <c r="J68" s="256"/>
      <c r="K68" s="273">
        <f>SUM('RSD A'!C68)</f>
        <v>0</v>
      </c>
      <c r="L68" s="86">
        <f>SUM('RSD A'!D68)</f>
        <v>0</v>
      </c>
      <c r="M68" s="261">
        <f>SUM('RSD A'!E68)</f>
        <v>0</v>
      </c>
      <c r="N68" s="256"/>
      <c r="O68" s="273">
        <f>SUM('RSD B'!C68)</f>
        <v>0</v>
      </c>
      <c r="P68" s="86">
        <f>SUM('RSD B'!D68)</f>
        <v>0</v>
      </c>
      <c r="Q68" s="261">
        <f>SUM('RSD B'!E68)</f>
        <v>0</v>
      </c>
      <c r="R68" s="281"/>
      <c r="S68" s="273">
        <f>SUM('RSD C'!C68)</f>
        <v>0</v>
      </c>
      <c r="T68" s="86">
        <f>SUM('RSD C'!D68)</f>
        <v>0</v>
      </c>
      <c r="U68" s="261">
        <f>SUM('RSD C'!E68)</f>
        <v>0</v>
      </c>
      <c r="V68" s="281"/>
      <c r="W68" s="273">
        <f>SUM('RSD D'!C68)</f>
        <v>0</v>
      </c>
      <c r="X68" s="86">
        <f>SUM('RSD D'!D68)</f>
        <v>0</v>
      </c>
      <c r="Y68" s="261">
        <f>SUM('RSD D'!E68)</f>
        <v>0</v>
      </c>
      <c r="Z68" s="35"/>
    </row>
    <row r="69" spans="1:26" ht="13.5" thickBot="1">
      <c r="A69" s="84" t="s">
        <v>55</v>
      </c>
      <c r="B69" t="s">
        <v>420</v>
      </c>
      <c r="C69" s="60" t="s">
        <v>379</v>
      </c>
      <c r="D69" s="291" t="s">
        <v>124</v>
      </c>
      <c r="E69" s="291" t="s">
        <v>124</v>
      </c>
      <c r="F69" s="291" t="s">
        <v>124</v>
      </c>
      <c r="G69" s="266" t="s">
        <v>124</v>
      </c>
      <c r="H69" s="32" t="s">
        <v>124</v>
      </c>
      <c r="I69" s="265" t="s">
        <v>124</v>
      </c>
      <c r="J69" s="257" t="s">
        <v>124</v>
      </c>
      <c r="K69" s="277" t="s">
        <v>124</v>
      </c>
      <c r="L69" s="19" t="s">
        <v>124</v>
      </c>
      <c r="M69" s="265" t="s">
        <v>124</v>
      </c>
      <c r="N69" s="257" t="s">
        <v>124</v>
      </c>
      <c r="O69" s="277" t="s">
        <v>124</v>
      </c>
      <c r="P69" s="19" t="s">
        <v>124</v>
      </c>
      <c r="Q69" s="265" t="s">
        <v>124</v>
      </c>
      <c r="R69" s="257" t="s">
        <v>124</v>
      </c>
      <c r="S69" s="277" t="s">
        <v>124</v>
      </c>
      <c r="T69" s="19" t="s">
        <v>124</v>
      </c>
      <c r="U69" s="265" t="s">
        <v>124</v>
      </c>
      <c r="V69" s="257" t="s">
        <v>124</v>
      </c>
      <c r="W69" s="277" t="s">
        <v>124</v>
      </c>
      <c r="X69" s="19" t="s">
        <v>124</v>
      </c>
      <c r="Y69" s="265" t="s">
        <v>124</v>
      </c>
      <c r="Z69" s="35"/>
    </row>
    <row r="70" spans="1:26" ht="13.5" thickBot="1">
      <c r="A70" s="75" t="s">
        <v>55</v>
      </c>
      <c r="B70" t="s">
        <v>421</v>
      </c>
      <c r="C70" s="60" t="s">
        <v>380</v>
      </c>
      <c r="D70" s="291" t="s">
        <v>124</v>
      </c>
      <c r="E70" s="291" t="s">
        <v>124</v>
      </c>
      <c r="F70" s="291" t="s">
        <v>124</v>
      </c>
      <c r="G70" s="266" t="s">
        <v>124</v>
      </c>
      <c r="H70" s="32" t="s">
        <v>124</v>
      </c>
      <c r="I70" s="265" t="s">
        <v>124</v>
      </c>
      <c r="J70" s="257" t="s">
        <v>124</v>
      </c>
      <c r="K70" s="277" t="s">
        <v>124</v>
      </c>
      <c r="L70" s="19" t="s">
        <v>124</v>
      </c>
      <c r="M70" s="265" t="s">
        <v>124</v>
      </c>
      <c r="N70" s="257" t="s">
        <v>124</v>
      </c>
      <c r="O70" s="277" t="s">
        <v>124</v>
      </c>
      <c r="P70" s="19" t="s">
        <v>124</v>
      </c>
      <c r="Q70" s="265" t="s">
        <v>124</v>
      </c>
      <c r="R70" s="257" t="s">
        <v>124</v>
      </c>
      <c r="S70" s="277" t="s">
        <v>124</v>
      </c>
      <c r="T70" s="19" t="s">
        <v>124</v>
      </c>
      <c r="U70" s="265" t="s">
        <v>124</v>
      </c>
      <c r="V70" s="257" t="s">
        <v>124</v>
      </c>
      <c r="W70" s="277" t="s">
        <v>124</v>
      </c>
      <c r="X70" s="19" t="s">
        <v>124</v>
      </c>
      <c r="Y70" s="265" t="s">
        <v>124</v>
      </c>
      <c r="Z70" s="35"/>
    </row>
    <row r="71" spans="1:26" ht="13.5" thickBot="1">
      <c r="A71" s="75" t="s">
        <v>55</v>
      </c>
      <c r="B71" t="s">
        <v>411</v>
      </c>
      <c r="C71" s="60" t="s">
        <v>381</v>
      </c>
      <c r="D71" s="291" t="s">
        <v>124</v>
      </c>
      <c r="E71" s="291" t="s">
        <v>124</v>
      </c>
      <c r="F71" s="291" t="s">
        <v>124</v>
      </c>
      <c r="G71" s="266" t="s">
        <v>124</v>
      </c>
      <c r="H71" s="32" t="s">
        <v>124</v>
      </c>
      <c r="I71" s="265" t="s">
        <v>124</v>
      </c>
      <c r="J71" s="257" t="s">
        <v>124</v>
      </c>
      <c r="K71" s="277" t="s">
        <v>124</v>
      </c>
      <c r="L71" s="19" t="s">
        <v>124</v>
      </c>
      <c r="M71" s="265" t="s">
        <v>124</v>
      </c>
      <c r="N71" s="257" t="s">
        <v>124</v>
      </c>
      <c r="O71" s="277" t="s">
        <v>124</v>
      </c>
      <c r="P71" s="19" t="s">
        <v>124</v>
      </c>
      <c r="Q71" s="265" t="s">
        <v>124</v>
      </c>
      <c r="R71" s="257" t="s">
        <v>124</v>
      </c>
      <c r="S71" s="277" t="s">
        <v>124</v>
      </c>
      <c r="T71" s="19" t="s">
        <v>124</v>
      </c>
      <c r="U71" s="265" t="s">
        <v>124</v>
      </c>
      <c r="V71" s="257" t="s">
        <v>124</v>
      </c>
      <c r="W71" s="277" t="s">
        <v>124</v>
      </c>
      <c r="X71" s="19" t="s">
        <v>124</v>
      </c>
      <c r="Y71" s="265" t="s">
        <v>124</v>
      </c>
      <c r="Z71" s="35"/>
    </row>
    <row r="72" spans="1:26" ht="5.25" customHeight="1" thickBot="1">
      <c r="A72" s="88"/>
      <c r="B72" s="233"/>
      <c r="C72" s="96"/>
      <c r="D72" s="287"/>
      <c r="E72" s="287"/>
      <c r="F72" s="288"/>
      <c r="G72" s="262"/>
      <c r="H72" s="91"/>
      <c r="I72" s="263"/>
      <c r="J72" s="258"/>
      <c r="K72" s="276"/>
      <c r="L72" s="93"/>
      <c r="M72" s="263"/>
      <c r="N72" s="258"/>
      <c r="O72" s="276"/>
      <c r="P72" s="93"/>
      <c r="Q72" s="270"/>
      <c r="R72" s="177"/>
      <c r="S72" s="276"/>
      <c r="T72" s="93"/>
      <c r="U72" s="270"/>
      <c r="V72" s="177"/>
      <c r="W72" s="276"/>
      <c r="X72" s="93"/>
      <c r="Y72" s="270"/>
      <c r="Z72" s="144"/>
    </row>
    <row r="73" spans="1:26" ht="13.5" thickBot="1">
      <c r="A73" s="84" t="s">
        <v>81</v>
      </c>
      <c r="B73" t="s">
        <v>157</v>
      </c>
      <c r="C73" s="60" t="s">
        <v>170</v>
      </c>
      <c r="D73" s="67">
        <f>SUM(I73+M73+Q73+U73+Y73)</f>
        <v>20</v>
      </c>
      <c r="E73" s="100">
        <f>SUM(BLB!F73+'RSD A'!F73+'RSD B'!F73+'RSD C'!F73+'RSD D'!F73)</f>
        <v>26</v>
      </c>
      <c r="F73" s="201">
        <f>SUM(D73+D74-E73)</f>
        <v>0</v>
      </c>
      <c r="G73" s="260">
        <f>SUM(BLB!C73)</f>
        <v>0</v>
      </c>
      <c r="H73" s="85">
        <f>SUM(BLB!D73)</f>
        <v>0</v>
      </c>
      <c r="I73" s="261">
        <f>SUM(BLB!E73)</f>
        <v>0</v>
      </c>
      <c r="J73" s="256"/>
      <c r="K73" s="273">
        <f>SUM('RSD A'!C73)</f>
        <v>0</v>
      </c>
      <c r="L73" s="86">
        <f>SUM('RSD A'!D73)</f>
        <v>0</v>
      </c>
      <c r="M73" s="261">
        <f>SUM('RSD A'!E73)</f>
        <v>0</v>
      </c>
      <c r="N73" s="256"/>
      <c r="O73" s="273">
        <f>SUM('RSD B'!C73)</f>
        <v>12</v>
      </c>
      <c r="P73" s="86">
        <f>SUM('RSD B'!D73)</f>
        <v>4</v>
      </c>
      <c r="Q73" s="261">
        <f>SUM('RSD B'!E73)</f>
        <v>16</v>
      </c>
      <c r="R73" s="281"/>
      <c r="S73" s="273">
        <f>SUM('RSD C'!C73)</f>
        <v>4</v>
      </c>
      <c r="T73" s="86">
        <f>SUM('RSD C'!D73)</f>
        <v>0</v>
      </c>
      <c r="U73" s="261">
        <f>SUM('RSD C'!E73)</f>
        <v>4</v>
      </c>
      <c r="V73" s="281"/>
      <c r="W73" s="273">
        <f>SUM('RSD D'!C73)</f>
        <v>0</v>
      </c>
      <c r="X73" s="86">
        <f>SUM('RSD D'!D73)</f>
        <v>0</v>
      </c>
      <c r="Y73" s="261">
        <f>SUM('RSD D'!E73)</f>
        <v>0</v>
      </c>
      <c r="Z73" s="37"/>
    </row>
    <row r="74" spans="1:26" ht="13.5" thickBot="1">
      <c r="A74" s="26" t="s">
        <v>144</v>
      </c>
      <c r="B74" t="s">
        <v>422</v>
      </c>
      <c r="C74" s="60" t="s">
        <v>171</v>
      </c>
      <c r="D74" s="67">
        <f>SUM(I74+M74+Q74+U74+Y74)</f>
        <v>6</v>
      </c>
      <c r="E74" s="291" t="s">
        <v>124</v>
      </c>
      <c r="F74" s="291" t="s">
        <v>124</v>
      </c>
      <c r="G74" s="260">
        <f>SUM(BLB!C74)</f>
        <v>0</v>
      </c>
      <c r="H74" s="85">
        <f>SUM(BLB!D74)</f>
        <v>0</v>
      </c>
      <c r="I74" s="261">
        <f>SUM(BLB!E74)</f>
        <v>0</v>
      </c>
      <c r="J74" s="256"/>
      <c r="K74" s="273">
        <f>SUM('RSD A'!C74)</f>
        <v>0</v>
      </c>
      <c r="L74" s="86">
        <f>SUM('RSD A'!D74)</f>
        <v>0</v>
      </c>
      <c r="M74" s="261">
        <f>SUM('RSD A'!E74)</f>
        <v>0</v>
      </c>
      <c r="N74" s="256"/>
      <c r="O74" s="273">
        <f>SUM('RSD B'!C74)</f>
        <v>1</v>
      </c>
      <c r="P74" s="86">
        <f>SUM('RSD B'!D74)</f>
        <v>1</v>
      </c>
      <c r="Q74" s="261">
        <f>SUM('RSD B'!E74)</f>
        <v>2</v>
      </c>
      <c r="R74" s="281"/>
      <c r="S74" s="273">
        <f>SUM('RSD C'!C74)</f>
        <v>0</v>
      </c>
      <c r="T74" s="86">
        <f>SUM('RSD C'!D74)</f>
        <v>0</v>
      </c>
      <c r="U74" s="261">
        <f>SUM('RSD C'!E74)</f>
        <v>0</v>
      </c>
      <c r="V74" s="281"/>
      <c r="W74" s="273">
        <f>SUM('RSD D'!C74)</f>
        <v>2</v>
      </c>
      <c r="X74" s="86">
        <f>SUM('RSD D'!D74)</f>
        <v>2</v>
      </c>
      <c r="Y74" s="261">
        <f>SUM('RSD D'!E74)</f>
        <v>4</v>
      </c>
      <c r="Z74" s="284"/>
    </row>
    <row r="75" spans="1:26" ht="13.5" thickBot="1">
      <c r="A75" s="26" t="s">
        <v>81</v>
      </c>
      <c r="B75" t="s">
        <v>241</v>
      </c>
      <c r="C75" s="60" t="s">
        <v>244</v>
      </c>
      <c r="D75" s="291" t="s">
        <v>124</v>
      </c>
      <c r="E75" s="291" t="s">
        <v>124</v>
      </c>
      <c r="F75" s="291" t="s">
        <v>124</v>
      </c>
      <c r="G75" s="264" t="s">
        <v>124</v>
      </c>
      <c r="H75" s="31" t="s">
        <v>124</v>
      </c>
      <c r="I75" s="265" t="s">
        <v>124</v>
      </c>
      <c r="J75" s="257" t="s">
        <v>124</v>
      </c>
      <c r="K75" s="275" t="s">
        <v>124</v>
      </c>
      <c r="L75" s="20" t="s">
        <v>124</v>
      </c>
      <c r="M75" s="265" t="s">
        <v>124</v>
      </c>
      <c r="N75" s="257" t="s">
        <v>124</v>
      </c>
      <c r="O75" s="275" t="s">
        <v>124</v>
      </c>
      <c r="P75" s="20" t="s">
        <v>124</v>
      </c>
      <c r="Q75" s="265" t="s">
        <v>124</v>
      </c>
      <c r="R75" s="257" t="s">
        <v>124</v>
      </c>
      <c r="S75" s="275" t="s">
        <v>124</v>
      </c>
      <c r="T75" s="20" t="s">
        <v>124</v>
      </c>
      <c r="U75" s="265" t="s">
        <v>124</v>
      </c>
      <c r="V75" s="257" t="s">
        <v>124</v>
      </c>
      <c r="W75" s="275" t="s">
        <v>124</v>
      </c>
      <c r="X75" s="20" t="s">
        <v>124</v>
      </c>
      <c r="Y75" s="265" t="s">
        <v>124</v>
      </c>
      <c r="Z75" s="284"/>
    </row>
    <row r="76" spans="1:26" ht="13.5" thickBot="1">
      <c r="A76" s="26" t="s">
        <v>81</v>
      </c>
      <c r="B76" t="s">
        <v>242</v>
      </c>
      <c r="C76" s="60" t="s">
        <v>186</v>
      </c>
      <c r="D76" s="291" t="s">
        <v>124</v>
      </c>
      <c r="E76" s="291" t="s">
        <v>124</v>
      </c>
      <c r="F76" s="291" t="s">
        <v>124</v>
      </c>
      <c r="G76" s="264" t="s">
        <v>124</v>
      </c>
      <c r="H76" s="31" t="s">
        <v>124</v>
      </c>
      <c r="I76" s="265" t="s">
        <v>124</v>
      </c>
      <c r="J76" s="257" t="s">
        <v>124</v>
      </c>
      <c r="K76" s="275" t="s">
        <v>124</v>
      </c>
      <c r="L76" s="20" t="s">
        <v>124</v>
      </c>
      <c r="M76" s="265" t="s">
        <v>124</v>
      </c>
      <c r="N76" s="257" t="s">
        <v>124</v>
      </c>
      <c r="O76" s="275" t="s">
        <v>124</v>
      </c>
      <c r="P76" s="20" t="s">
        <v>124</v>
      </c>
      <c r="Q76" s="265" t="s">
        <v>124</v>
      </c>
      <c r="R76" s="257" t="s">
        <v>124</v>
      </c>
      <c r="S76" s="275" t="s">
        <v>124</v>
      </c>
      <c r="T76" s="20" t="s">
        <v>124</v>
      </c>
      <c r="U76" s="265" t="s">
        <v>124</v>
      </c>
      <c r="V76" s="257" t="s">
        <v>124</v>
      </c>
      <c r="W76" s="275" t="s">
        <v>124</v>
      </c>
      <c r="X76" s="20" t="s">
        <v>124</v>
      </c>
      <c r="Y76" s="265" t="s">
        <v>124</v>
      </c>
      <c r="Z76" s="284"/>
    </row>
    <row r="77" spans="1:26" ht="13.5" thickBot="1">
      <c r="A77" s="75" t="s">
        <v>81</v>
      </c>
      <c r="B77" t="s">
        <v>243</v>
      </c>
      <c r="C77" s="60" t="s">
        <v>187</v>
      </c>
      <c r="D77" s="291" t="s">
        <v>124</v>
      </c>
      <c r="E77" s="291" t="s">
        <v>124</v>
      </c>
      <c r="F77" s="291" t="s">
        <v>124</v>
      </c>
      <c r="G77" s="268" t="s">
        <v>124</v>
      </c>
      <c r="H77" s="99" t="s">
        <v>124</v>
      </c>
      <c r="I77" s="269" t="s">
        <v>124</v>
      </c>
      <c r="J77" s="259" t="s">
        <v>124</v>
      </c>
      <c r="K77" s="278" t="s">
        <v>124</v>
      </c>
      <c r="L77" s="72" t="s">
        <v>124</v>
      </c>
      <c r="M77" s="269" t="s">
        <v>124</v>
      </c>
      <c r="N77" s="259" t="s">
        <v>124</v>
      </c>
      <c r="O77" s="278" t="s">
        <v>124</v>
      </c>
      <c r="P77" s="72" t="s">
        <v>124</v>
      </c>
      <c r="Q77" s="269" t="s">
        <v>124</v>
      </c>
      <c r="R77" s="259" t="s">
        <v>124</v>
      </c>
      <c r="S77" s="278" t="s">
        <v>124</v>
      </c>
      <c r="T77" s="72" t="s">
        <v>124</v>
      </c>
      <c r="U77" s="269" t="s">
        <v>124</v>
      </c>
      <c r="V77" s="259" t="s">
        <v>124</v>
      </c>
      <c r="W77" s="278" t="s">
        <v>124</v>
      </c>
      <c r="X77" s="72" t="s">
        <v>124</v>
      </c>
      <c r="Y77" s="269" t="s">
        <v>124</v>
      </c>
      <c r="Z77" s="35"/>
    </row>
    <row r="78" spans="1:26" ht="5.25" customHeight="1" thickBot="1">
      <c r="A78" s="88"/>
      <c r="B78" s="233"/>
      <c r="C78" s="90"/>
      <c r="D78" s="294"/>
      <c r="E78" s="294"/>
      <c r="F78" s="295"/>
      <c r="G78" s="262"/>
      <c r="H78" s="98"/>
      <c r="I78" s="270"/>
      <c r="J78" s="177"/>
      <c r="K78" s="279"/>
      <c r="L78" s="94"/>
      <c r="M78" s="270"/>
      <c r="N78" s="177"/>
      <c r="O78" s="276"/>
      <c r="P78" s="94"/>
      <c r="Q78" s="270"/>
      <c r="R78" s="177"/>
      <c r="S78" s="279"/>
      <c r="T78" s="94"/>
      <c r="U78" s="270"/>
      <c r="V78" s="177"/>
      <c r="W78" s="279"/>
      <c r="X78" s="94"/>
      <c r="Y78" s="270"/>
      <c r="Z78" s="144"/>
    </row>
    <row r="79" spans="1:26" ht="13.5" thickBot="1">
      <c r="A79" s="84" t="s">
        <v>204</v>
      </c>
      <c r="B79" t="s">
        <v>201</v>
      </c>
      <c r="C79" s="60" t="s">
        <v>202</v>
      </c>
      <c r="D79" s="67">
        <f>SUM(I79+M79+Q79+U79+Y79)</f>
        <v>65</v>
      </c>
      <c r="E79" s="100">
        <f>SUM(BLB!F79+'RSD A'!F79+'RSD B'!F79+'RSD C'!F79+'RSD D'!F79)</f>
        <v>65</v>
      </c>
      <c r="F79" s="255">
        <f>SUM(D79-E79)</f>
        <v>0</v>
      </c>
      <c r="G79" s="260">
        <f>SUM(BLB!C79)</f>
        <v>1</v>
      </c>
      <c r="H79" s="85">
        <f>SUM(BLB!D79)</f>
        <v>2</v>
      </c>
      <c r="I79" s="261">
        <f>SUM(BLB!E79)</f>
        <v>3</v>
      </c>
      <c r="J79" s="256"/>
      <c r="K79" s="273">
        <f>SUM('RSD A'!C79)</f>
        <v>2</v>
      </c>
      <c r="L79" s="86">
        <f>SUM('RSD A'!D79)</f>
        <v>1</v>
      </c>
      <c r="M79" s="261">
        <f>SUM('RSD A'!E79)</f>
        <v>3</v>
      </c>
      <c r="N79" s="256"/>
      <c r="O79" s="273">
        <f>SUM('RSD B'!C79)</f>
        <v>34</v>
      </c>
      <c r="P79" s="86">
        <f>SUM('RSD B'!D79)</f>
        <v>22</v>
      </c>
      <c r="Q79" s="261">
        <f>SUM('RSD B'!E79)</f>
        <v>56</v>
      </c>
      <c r="R79" s="281"/>
      <c r="S79" s="273">
        <f>SUM('RSD C'!C79)</f>
        <v>1</v>
      </c>
      <c r="T79" s="86">
        <f>SUM('RSD C'!D79)</f>
        <v>1</v>
      </c>
      <c r="U79" s="261">
        <f>SUM('RSD C'!E79)</f>
        <v>2</v>
      </c>
      <c r="V79" s="281"/>
      <c r="W79" s="273">
        <f>SUM('RSD D'!C79)</f>
        <v>1</v>
      </c>
      <c r="X79" s="86">
        <f>SUM('RSD D'!D79)</f>
        <v>0</v>
      </c>
      <c r="Y79" s="261">
        <f>SUM('RSD D'!E79)</f>
        <v>1</v>
      </c>
      <c r="Z79" s="285"/>
    </row>
    <row r="80" spans="1:26" ht="13.5" thickBot="1">
      <c r="A80" s="53"/>
      <c r="D80" s="1"/>
      <c r="E80" s="1"/>
      <c r="F80" s="79" t="s">
        <v>205</v>
      </c>
      <c r="G80" s="77">
        <f>SUM(G4:G79)</f>
        <v>69</v>
      </c>
      <c r="H80" s="78">
        <f>SUM(H4:H79)</f>
        <v>38</v>
      </c>
      <c r="I80" s="271">
        <f>SUM(I4:I79)</f>
        <v>107</v>
      </c>
      <c r="J80" s="272"/>
      <c r="K80" s="77">
        <f>SUM(K4:K79)</f>
        <v>144</v>
      </c>
      <c r="L80" s="78">
        <f>SUM(L4:L79)</f>
        <v>150</v>
      </c>
      <c r="M80" s="271">
        <f>SUM(M4:M79)</f>
        <v>294</v>
      </c>
      <c r="N80" s="272"/>
      <c r="O80" s="280">
        <f>SUM(O4:O79)</f>
        <v>242</v>
      </c>
      <c r="P80" s="78">
        <f>SUM(P4:P79)</f>
        <v>183</v>
      </c>
      <c r="Q80" s="271">
        <f>SUM(Q4:Q79)</f>
        <v>425</v>
      </c>
      <c r="R80" s="282"/>
      <c r="S80" s="77">
        <f>SUM(S4:S79)</f>
        <v>189</v>
      </c>
      <c r="T80" s="78">
        <f>SUM(T4:T79)</f>
        <v>134</v>
      </c>
      <c r="U80" s="283">
        <f>SUM(U4:U79)</f>
        <v>323</v>
      </c>
      <c r="V80" s="272"/>
      <c r="W80" s="77">
        <f>SUM(W4:W79)</f>
        <v>146</v>
      </c>
      <c r="X80" s="78">
        <f>SUM(X4:X79)</f>
        <v>106</v>
      </c>
      <c r="Y80" s="271">
        <f>SUM(Y4:Y79)</f>
        <v>252</v>
      </c>
      <c r="Z80" s="286"/>
    </row>
    <row r="81" spans="1:25" ht="12.75">
      <c r="A81" s="38">
        <v>41653</v>
      </c>
      <c r="B81" s="64" t="s">
        <v>454</v>
      </c>
      <c r="C81" s="61"/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306">
        <v>41654</v>
      </c>
      <c r="B82" s="65" t="s">
        <v>289</v>
      </c>
      <c r="C82" s="62"/>
      <c r="D82" s="4">
        <f>SUM(D4:D79)</f>
        <v>1401</v>
      </c>
      <c r="E82" s="4">
        <f>SUM(E4:E79)</f>
        <v>1401</v>
      </c>
      <c r="F82" s="4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83">
        <v>41597</v>
      </c>
      <c r="B83" s="66" t="s">
        <v>290</v>
      </c>
      <c r="C83" s="63"/>
      <c r="F83" s="16" t="s">
        <v>114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3"/>
      <c r="B86" s="301" t="s">
        <v>287</v>
      </c>
      <c r="C86" s="300"/>
      <c r="F86" s="16"/>
      <c r="G86" s="16"/>
      <c r="H86" s="16"/>
    </row>
    <row r="87" spans="1:8" ht="12.75">
      <c r="A87" s="302" t="s">
        <v>281</v>
      </c>
      <c r="B87" s="303" t="s">
        <v>284</v>
      </c>
      <c r="C87" s="304">
        <f>SUM(E25+E30+E45+E46+E47+E48+E49+E50+E51+E52+E79)</f>
        <v>524</v>
      </c>
      <c r="F87" s="16"/>
      <c r="G87" s="16"/>
      <c r="H87" s="16"/>
    </row>
    <row r="88" spans="1:8" ht="12.75">
      <c r="A88" s="302" t="s">
        <v>282</v>
      </c>
      <c r="B88" s="303" t="s">
        <v>283</v>
      </c>
      <c r="C88" s="304">
        <f>SUM(E14+E18+E20+E21+E22+E23+E54)</f>
        <v>519</v>
      </c>
      <c r="F88" s="16"/>
      <c r="G88" s="16"/>
      <c r="H88" s="16"/>
    </row>
    <row r="89" spans="1:8" ht="12.75">
      <c r="A89" s="302" t="s">
        <v>285</v>
      </c>
      <c r="B89" s="303" t="s">
        <v>286</v>
      </c>
      <c r="C89" s="304">
        <f>SUM(E58+E61+E62+E63)</f>
        <v>235</v>
      </c>
      <c r="F89" s="16"/>
      <c r="G89" s="16"/>
      <c r="H89" s="16"/>
    </row>
    <row r="90" spans="1:8" ht="13.5" thickBot="1">
      <c r="A90" s="304" t="s">
        <v>457</v>
      </c>
      <c r="B90" s="303" t="s">
        <v>458</v>
      </c>
      <c r="C90" s="304">
        <f>SUM(E4+E5+E6+E7)</f>
        <v>18</v>
      </c>
      <c r="F90" s="16"/>
      <c r="G90" s="16"/>
      <c r="H90" s="16"/>
    </row>
    <row r="91" spans="2:6" ht="12.75">
      <c r="B91" s="5"/>
      <c r="C91" s="5" t="s">
        <v>466</v>
      </c>
      <c r="D91" s="146" t="s">
        <v>151</v>
      </c>
      <c r="E91" s="147" t="s">
        <v>152</v>
      </c>
      <c r="F91" s="148" t="s">
        <v>109</v>
      </c>
    </row>
    <row r="92" spans="2:6" ht="12.75">
      <c r="B92" s="10"/>
      <c r="C92" s="10" t="s">
        <v>131</v>
      </c>
      <c r="D92" s="197">
        <f>SUM(G14+K14+O14+S14+W14+G18+K18+O18+S18+W18+G19+K19+O19+S19+W19+G20+K20+O20+S20+W20+G21+K21+O21+S21+W21+G22+K22+O22+S22+W22+G23+K23+O23+S23+W23+G54+K54+O54+S54+W54+G58+K58+O58+S58+W58+G59+K59+O59+S59+W59+G60+K60+O60+S60+W60)</f>
        <v>401</v>
      </c>
      <c r="E92" s="198">
        <f>SUM(H14+L14+P14+T14+X14+H18+L18+P18+T18+X18+H19+L19+P19+T19+X19+H20+L20+P20+T20+X20+H21+L21+P21+T21+X21+H22+L22+P22+T22+X22+H23+L23+P23+T23+X23+H54+L54+P54+T54+X54+H58+L58+P58+T58+X58+H59+L59+P59+T59+X59+H60+L60+P60+T60+X60)</f>
        <v>319</v>
      </c>
      <c r="F92" s="26">
        <f>SUM(D92:E92)</f>
        <v>720</v>
      </c>
    </row>
    <row r="93" spans="2:6" ht="12.75">
      <c r="B93" s="10"/>
      <c r="C93" s="10" t="s">
        <v>132</v>
      </c>
      <c r="D93" s="197">
        <f>SUM(G15+K15+O15+S15+W15+G25+K25+O25+S25+W25+G28+K28+O28+S28+W28+G61+K61+O61+S61+W61)</f>
        <v>55</v>
      </c>
      <c r="E93" s="198">
        <f>SUM(H15+L15+P15+T15+X15+H25+L25+P25+T25+X25+H28+L28+P28+T28+X28+H61+L61+P61+T61+X61)</f>
        <v>4</v>
      </c>
      <c r="F93" s="26">
        <f>SUM(D93:E93)</f>
        <v>59</v>
      </c>
    </row>
    <row r="94" spans="2:6" ht="12.75">
      <c r="B94" s="10"/>
      <c r="C94" s="10" t="s">
        <v>133</v>
      </c>
      <c r="D94" s="197">
        <f>SUM(G16+K16+O16+S16+W16+G17+K17+O17+S17+W17+G30+K30+O30+S30+W30+G31+K31+O31+S31+W31+G32+K32+O32+S32+W32+G33+K33+O33+S33+W33+G37+K37+O37+S37+W37+G38+K38+O38+S38+W38+G39+K39+O39+S39+W39+G40+K40+O40+S40+W40+G45+K45+O45+S45+W45+G46+K46+O46+S46+W46+G47+K47+O47+S47+W47+G48+K48+O48+S48+W48+G49+K49+O49+S49+W49+G50+K50+O50+S50+W50+G51+K51+O51+S51+W51+G52+K52+O52+S52+W52+G55+K55+O55+S55+W55+G56+K56+O56+S56+W56+G62+K62+O62+S62+W62+G63+K63+O63+S63+W63+G64+K64+O64+S64+W64+G68+K68+O68+S68+W68+G73+K73+O73+S73+W73+G74+K74+O74+S74+W74+G79+K79+O79+S79+W79)</f>
        <v>290</v>
      </c>
      <c r="E94" s="198">
        <f>SUM(H16+L16+P16+T16+X16+H17+L17+P17+T17+X17+H30+L30+P30+T30+X30+H31+L31+P31+T31+X31+H32+L32+P32+T32+X32+H33+L33+P33+T33+X33+H37+L37+P37+T37+X37+H38+L38+P38+T38+X38+H39+L39+P39+T39+X39+H40+L40+P40+T40+X40+H45+L45+P45+T45+X45+H46+L46+P46+T46+X46+H47+L47+P47+T47+X47+H48+L48+P48+T48+X48+H49+L49+P49+T49+X49+H50+L50+P50+T50+X50+H51+L51+P51+T51+X51+H52+L52+P52+T52+X52+H55+L55+P55+T55+X55+H56+L56+P56+T56+X56+H62+L62+P62+T62+X62+H63+L63+P63+T63+X63+H64+L64+P64+T64+X64+H68+L68+P68+T68+X68+H73+L73+P73+T73+X73+H74+L74+P74+T74+X74+H79+L79+P79+T79+X79)</f>
        <v>235</v>
      </c>
      <c r="F94" s="26">
        <f>SUM(D94:E94)</f>
        <v>525</v>
      </c>
    </row>
    <row r="95" spans="2:8" ht="12.75">
      <c r="B95" s="10"/>
      <c r="C95" s="10" t="s">
        <v>134</v>
      </c>
      <c r="D95" s="199">
        <f>SUM(D92:D94)</f>
        <v>746</v>
      </c>
      <c r="E95" s="200">
        <f>SUM(E92:E94)</f>
        <v>558</v>
      </c>
      <c r="F95" s="29">
        <f>SUM(F92:F94)</f>
        <v>1304</v>
      </c>
      <c r="H95" s="4"/>
    </row>
  </sheetData>
  <printOptions gridLines="1" horizontalCentered="1" verticalCentered="1"/>
  <pageMargins left="0.2362204724409449" right="0.2362204724409449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Oktober 2013 </oddHeader>
    <oddFooter>&amp;R&amp;8&amp;U&amp;F&amp;A</oddFooter>
  </headerFooter>
  <ignoredErrors>
    <ignoredError sqref="F4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4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2" bestFit="1" customWidth="1"/>
    <col min="3" max="3" width="33.28125" style="312" bestFit="1" customWidth="1"/>
  </cols>
  <sheetData>
    <row r="1" spans="1:3" ht="15" thickBot="1">
      <c r="A1" s="307" t="s">
        <v>470</v>
      </c>
      <c r="B1" s="308" t="s">
        <v>471</v>
      </c>
      <c r="C1" s="309" t="s">
        <v>472</v>
      </c>
    </row>
    <row r="2" spans="1:3" ht="14.25">
      <c r="A2" s="319" t="s">
        <v>539</v>
      </c>
      <c r="B2" s="319">
        <v>81</v>
      </c>
      <c r="C2" s="320" t="s">
        <v>728</v>
      </c>
    </row>
    <row r="3" spans="1:3" ht="14.25">
      <c r="A3" s="319" t="s">
        <v>539</v>
      </c>
      <c r="B3" s="319">
        <v>81</v>
      </c>
      <c r="C3" s="320" t="s">
        <v>540</v>
      </c>
    </row>
    <row r="4" spans="1:3" ht="14.25">
      <c r="A4" s="320" t="s">
        <v>539</v>
      </c>
      <c r="B4" s="320">
        <v>81</v>
      </c>
      <c r="C4" s="320" t="s">
        <v>540</v>
      </c>
    </row>
    <row r="5" spans="1:3" ht="14.25">
      <c r="A5" s="319" t="s">
        <v>539</v>
      </c>
      <c r="B5" s="319">
        <v>81</v>
      </c>
      <c r="C5" s="320" t="s">
        <v>634</v>
      </c>
    </row>
    <row r="6" spans="1:3" ht="14.25">
      <c r="A6" s="319" t="s">
        <v>539</v>
      </c>
      <c r="B6" s="319">
        <v>81</v>
      </c>
      <c r="C6" s="320" t="s">
        <v>634</v>
      </c>
    </row>
    <row r="7" spans="1:3" ht="14.25">
      <c r="A7" s="319" t="s">
        <v>473</v>
      </c>
      <c r="B7" s="319">
        <v>17</v>
      </c>
      <c r="C7" s="320" t="s">
        <v>485</v>
      </c>
    </row>
    <row r="8" spans="1:3" ht="14.25">
      <c r="A8" s="319" t="s">
        <v>473</v>
      </c>
      <c r="B8" s="319">
        <v>17</v>
      </c>
      <c r="C8" s="320" t="s">
        <v>662</v>
      </c>
    </row>
    <row r="9" spans="1:3" ht="14.25">
      <c r="A9" s="319" t="s">
        <v>473</v>
      </c>
      <c r="B9" s="319">
        <v>17</v>
      </c>
      <c r="C9" s="320" t="s">
        <v>662</v>
      </c>
    </row>
    <row r="10" spans="1:3" ht="14.25">
      <c r="A10" s="319" t="s">
        <v>473</v>
      </c>
      <c r="B10" s="319">
        <v>17</v>
      </c>
      <c r="C10" s="320" t="s">
        <v>662</v>
      </c>
    </row>
    <row r="11" spans="1:3" ht="14.25">
      <c r="A11" s="319" t="s">
        <v>544</v>
      </c>
      <c r="B11" s="319">
        <v>49</v>
      </c>
      <c r="C11" s="320" t="s">
        <v>546</v>
      </c>
    </row>
    <row r="12" spans="1:3" ht="14.25">
      <c r="A12" s="319" t="s">
        <v>478</v>
      </c>
      <c r="B12" s="319">
        <v>50</v>
      </c>
      <c r="C12" s="320" t="s">
        <v>729</v>
      </c>
    </row>
    <row r="13" spans="1:3" ht="14.25">
      <c r="A13" s="319" t="s">
        <v>480</v>
      </c>
      <c r="B13" s="319">
        <v>15</v>
      </c>
      <c r="C13" s="320" t="s">
        <v>730</v>
      </c>
    </row>
    <row r="14" spans="1:3" ht="14.25">
      <c r="A14" s="319" t="s">
        <v>480</v>
      </c>
      <c r="B14" s="319">
        <v>15</v>
      </c>
      <c r="C14" s="320" t="s">
        <v>805</v>
      </c>
    </row>
    <row r="15" spans="1:3" ht="14.25">
      <c r="A15" s="319" t="s">
        <v>480</v>
      </c>
      <c r="B15" s="319">
        <v>15</v>
      </c>
      <c r="C15" s="320" t="s">
        <v>481</v>
      </c>
    </row>
    <row r="16" spans="1:3" ht="14.25">
      <c r="A16" s="319" t="s">
        <v>480</v>
      </c>
      <c r="B16" s="319">
        <v>15</v>
      </c>
      <c r="C16" s="320" t="s">
        <v>731</v>
      </c>
    </row>
    <row r="17" spans="1:3" ht="14.25">
      <c r="A17" s="319" t="s">
        <v>480</v>
      </c>
      <c r="B17" s="319">
        <v>15</v>
      </c>
      <c r="C17" s="320" t="s">
        <v>731</v>
      </c>
    </row>
    <row r="18" spans="1:3" ht="14.25">
      <c r="A18" s="319" t="s">
        <v>480</v>
      </c>
      <c r="B18" s="319">
        <v>15</v>
      </c>
      <c r="C18" s="320" t="s">
        <v>731</v>
      </c>
    </row>
    <row r="19" spans="1:3" ht="14.25">
      <c r="A19" s="319" t="s">
        <v>482</v>
      </c>
      <c r="B19" s="319">
        <v>1</v>
      </c>
      <c r="C19" s="320" t="s">
        <v>732</v>
      </c>
    </row>
    <row r="20" spans="1:3" ht="14.25">
      <c r="A20" s="319" t="s">
        <v>482</v>
      </c>
      <c r="B20" s="319">
        <v>1</v>
      </c>
      <c r="C20" s="320" t="s">
        <v>20</v>
      </c>
    </row>
    <row r="21" spans="1:3" ht="14.25">
      <c r="A21" s="319" t="s">
        <v>482</v>
      </c>
      <c r="B21" s="319">
        <v>1</v>
      </c>
      <c r="C21" s="320" t="s">
        <v>644</v>
      </c>
    </row>
    <row r="22" spans="1:3" ht="14.25">
      <c r="A22" s="320" t="s">
        <v>482</v>
      </c>
      <c r="B22" s="320">
        <v>1</v>
      </c>
      <c r="C22" s="320" t="s">
        <v>553</v>
      </c>
    </row>
    <row r="23" spans="1:3" ht="14.25">
      <c r="A23" s="319" t="s">
        <v>482</v>
      </c>
      <c r="B23" s="319">
        <v>1</v>
      </c>
      <c r="C23" s="320" t="s">
        <v>37</v>
      </c>
    </row>
    <row r="24" spans="1:3" ht="14.25">
      <c r="A24" s="319" t="s">
        <v>482</v>
      </c>
      <c r="B24" s="319">
        <v>1</v>
      </c>
      <c r="C24" s="320" t="s">
        <v>529</v>
      </c>
    </row>
    <row r="25" spans="1:3" ht="14.25">
      <c r="A25" s="319" t="s">
        <v>482</v>
      </c>
      <c r="B25" s="319">
        <v>1</v>
      </c>
      <c r="C25" s="320" t="s">
        <v>529</v>
      </c>
    </row>
    <row r="26" spans="1:3" ht="14.25">
      <c r="A26" s="319" t="s">
        <v>482</v>
      </c>
      <c r="B26" s="319">
        <v>1</v>
      </c>
      <c r="C26" s="320" t="s">
        <v>529</v>
      </c>
    </row>
    <row r="27" spans="1:3" ht="14.25">
      <c r="A27" s="319" t="s">
        <v>482</v>
      </c>
      <c r="B27" s="319">
        <v>1</v>
      </c>
      <c r="C27" s="320" t="s">
        <v>733</v>
      </c>
    </row>
    <row r="28" spans="1:3" ht="14.25">
      <c r="A28" s="319" t="s">
        <v>482</v>
      </c>
      <c r="B28" s="319">
        <v>1</v>
      </c>
      <c r="C28" s="320" t="s">
        <v>486</v>
      </c>
    </row>
    <row r="29" spans="1:3" ht="14.25">
      <c r="A29" s="319" t="s">
        <v>482</v>
      </c>
      <c r="B29" s="319">
        <v>1</v>
      </c>
      <c r="C29" s="320" t="s">
        <v>486</v>
      </c>
    </row>
    <row r="30" spans="1:3" ht="14.25">
      <c r="A30" s="319" t="s">
        <v>482</v>
      </c>
      <c r="B30" s="319">
        <v>1</v>
      </c>
      <c r="C30" s="320" t="s">
        <v>486</v>
      </c>
    </row>
    <row r="31" spans="1:3" ht="14.25">
      <c r="A31" s="319" t="s">
        <v>482</v>
      </c>
      <c r="B31" s="319">
        <v>1</v>
      </c>
      <c r="C31" s="320" t="s">
        <v>606</v>
      </c>
    </row>
    <row r="32" spans="1:3" ht="14.25">
      <c r="A32" s="319" t="s">
        <v>482</v>
      </c>
      <c r="B32" s="319">
        <v>1</v>
      </c>
      <c r="C32" s="320" t="s">
        <v>734</v>
      </c>
    </row>
    <row r="33" spans="1:3" ht="14.25">
      <c r="A33" s="319" t="s">
        <v>482</v>
      </c>
      <c r="B33" s="319">
        <v>1</v>
      </c>
      <c r="C33" s="320" t="s">
        <v>735</v>
      </c>
    </row>
    <row r="34" spans="1:3" ht="14.25">
      <c r="A34" s="319" t="s">
        <v>482</v>
      </c>
      <c r="B34" s="319">
        <v>1</v>
      </c>
      <c r="C34" s="320" t="s">
        <v>736</v>
      </c>
    </row>
    <row r="35" spans="1:3" ht="14.25">
      <c r="A35" s="319" t="s">
        <v>482</v>
      </c>
      <c r="B35" s="319">
        <v>1</v>
      </c>
      <c r="C35" s="320" t="s">
        <v>736</v>
      </c>
    </row>
    <row r="36" spans="1:3" ht="14.25">
      <c r="A36" s="319" t="s">
        <v>482</v>
      </c>
      <c r="B36" s="319">
        <v>1</v>
      </c>
      <c r="C36" s="320" t="s">
        <v>736</v>
      </c>
    </row>
    <row r="37" spans="1:3" ht="14.25">
      <c r="A37" s="319" t="s">
        <v>482</v>
      </c>
      <c r="B37" s="319">
        <v>1</v>
      </c>
      <c r="C37" s="320" t="s">
        <v>737</v>
      </c>
    </row>
    <row r="38" spans="1:3" ht="14.25">
      <c r="A38" s="319" t="s">
        <v>482</v>
      </c>
      <c r="B38" s="319">
        <v>1</v>
      </c>
      <c r="C38" s="320" t="s">
        <v>738</v>
      </c>
    </row>
    <row r="39" spans="1:3" ht="14.25">
      <c r="A39" s="319" t="s">
        <v>482</v>
      </c>
      <c r="B39" s="319">
        <v>1</v>
      </c>
      <c r="C39" s="320" t="s">
        <v>739</v>
      </c>
    </row>
    <row r="40" spans="1:3" ht="14.25">
      <c r="A40" s="319" t="s">
        <v>482</v>
      </c>
      <c r="B40" s="319">
        <v>1</v>
      </c>
      <c r="C40" s="320" t="s">
        <v>740</v>
      </c>
    </row>
    <row r="41" spans="1:3" ht="14.25">
      <c r="A41" s="319" t="s">
        <v>482</v>
      </c>
      <c r="B41" s="319">
        <v>1</v>
      </c>
      <c r="C41" s="320" t="s">
        <v>740</v>
      </c>
    </row>
    <row r="42" spans="1:3" ht="14.25">
      <c r="A42" s="319" t="s">
        <v>482</v>
      </c>
      <c r="B42" s="319">
        <v>1</v>
      </c>
      <c r="C42" s="320" t="s">
        <v>607</v>
      </c>
    </row>
    <row r="43" spans="1:3" ht="14.25">
      <c r="A43" s="319" t="s">
        <v>482</v>
      </c>
      <c r="B43" s="319">
        <v>1</v>
      </c>
      <c r="C43" s="320" t="s">
        <v>741</v>
      </c>
    </row>
    <row r="44" spans="1:3" ht="14.25">
      <c r="A44" s="319" t="s">
        <v>559</v>
      </c>
      <c r="B44" s="319">
        <v>22</v>
      </c>
      <c r="C44" s="320" t="s">
        <v>475</v>
      </c>
    </row>
    <row r="45" spans="1:3" ht="14.25">
      <c r="A45" s="319" t="s">
        <v>559</v>
      </c>
      <c r="B45" s="319">
        <v>22</v>
      </c>
      <c r="C45" s="320" t="s">
        <v>560</v>
      </c>
    </row>
    <row r="46" spans="1:3" ht="14.25">
      <c r="A46" s="319" t="s">
        <v>559</v>
      </c>
      <c r="B46" s="319">
        <v>22</v>
      </c>
      <c r="C46" s="320" t="s">
        <v>742</v>
      </c>
    </row>
    <row r="47" spans="1:3" ht="14.25">
      <c r="A47" s="319" t="s">
        <v>559</v>
      </c>
      <c r="B47" s="319">
        <v>22</v>
      </c>
      <c r="C47" s="320" t="s">
        <v>742</v>
      </c>
    </row>
    <row r="48" spans="1:3" ht="14.25">
      <c r="A48" s="320" t="s">
        <v>559</v>
      </c>
      <c r="B48" s="320">
        <v>22</v>
      </c>
      <c r="C48" s="320" t="s">
        <v>743</v>
      </c>
    </row>
    <row r="49" spans="1:3" ht="14.25">
      <c r="A49" s="319" t="s">
        <v>559</v>
      </c>
      <c r="B49" s="319">
        <v>22</v>
      </c>
      <c r="C49" s="320" t="s">
        <v>477</v>
      </c>
    </row>
    <row r="50" spans="1:3" ht="14.25">
      <c r="A50" s="319" t="s">
        <v>559</v>
      </c>
      <c r="B50" s="319">
        <v>22</v>
      </c>
      <c r="C50" s="320" t="s">
        <v>477</v>
      </c>
    </row>
    <row r="51" spans="1:3" ht="14.25">
      <c r="A51" s="319" t="s">
        <v>559</v>
      </c>
      <c r="B51" s="319">
        <v>22</v>
      </c>
      <c r="C51" s="320" t="s">
        <v>477</v>
      </c>
    </row>
    <row r="52" spans="1:3" ht="14.25">
      <c r="A52" s="320" t="s">
        <v>559</v>
      </c>
      <c r="B52" s="320">
        <v>22</v>
      </c>
      <c r="C52" s="320" t="s">
        <v>477</v>
      </c>
    </row>
    <row r="53" spans="1:3" ht="14.25">
      <c r="A53" s="319" t="s">
        <v>559</v>
      </c>
      <c r="B53" s="319">
        <v>22</v>
      </c>
      <c r="C53" s="320" t="s">
        <v>682</v>
      </c>
    </row>
    <row r="54" spans="1:3" ht="14.25">
      <c r="A54" s="319" t="s">
        <v>559</v>
      </c>
      <c r="B54" s="319">
        <v>22</v>
      </c>
      <c r="C54" s="320" t="s">
        <v>662</v>
      </c>
    </row>
    <row r="55" spans="1:3" ht="14.25">
      <c r="A55" s="319" t="s">
        <v>564</v>
      </c>
      <c r="B55" s="319">
        <v>18</v>
      </c>
      <c r="C55" s="320" t="s">
        <v>744</v>
      </c>
    </row>
    <row r="56" spans="1:3" ht="14.25">
      <c r="A56" s="319" t="s">
        <v>487</v>
      </c>
      <c r="B56" s="319">
        <v>8</v>
      </c>
      <c r="C56" s="320" t="s">
        <v>745</v>
      </c>
    </row>
    <row r="57" spans="1:3" ht="14.25">
      <c r="A57" s="319" t="s">
        <v>487</v>
      </c>
      <c r="B57" s="319">
        <v>8</v>
      </c>
      <c r="C57" s="320" t="s">
        <v>489</v>
      </c>
    </row>
    <row r="58" spans="1:3" ht="14.25">
      <c r="A58" s="319" t="s">
        <v>487</v>
      </c>
      <c r="B58" s="319">
        <v>8</v>
      </c>
      <c r="C58" s="320" t="s">
        <v>489</v>
      </c>
    </row>
    <row r="59" spans="1:3" ht="14.25">
      <c r="A59" s="319" t="s">
        <v>487</v>
      </c>
      <c r="B59" s="319">
        <v>8</v>
      </c>
      <c r="C59" s="320" t="s">
        <v>489</v>
      </c>
    </row>
    <row r="60" spans="1:3" ht="14.25">
      <c r="A60" s="319" t="s">
        <v>487</v>
      </c>
      <c r="B60" s="319">
        <v>8</v>
      </c>
      <c r="C60" s="320" t="s">
        <v>490</v>
      </c>
    </row>
    <row r="61" spans="1:3" ht="14.25">
      <c r="A61" s="319" t="s">
        <v>487</v>
      </c>
      <c r="B61" s="319">
        <v>8</v>
      </c>
      <c r="C61" s="320" t="s">
        <v>746</v>
      </c>
    </row>
    <row r="62" spans="1:3" ht="14.25">
      <c r="A62" s="319" t="s">
        <v>487</v>
      </c>
      <c r="B62" s="319">
        <v>8</v>
      </c>
      <c r="C62" s="320" t="s">
        <v>543</v>
      </c>
    </row>
    <row r="63" spans="1:3" ht="14.25">
      <c r="A63" s="319" t="s">
        <v>487</v>
      </c>
      <c r="B63" s="319">
        <v>8</v>
      </c>
      <c r="C63" s="320" t="s">
        <v>747</v>
      </c>
    </row>
    <row r="64" spans="1:3" ht="14.25">
      <c r="A64" s="319" t="s">
        <v>491</v>
      </c>
      <c r="B64" s="319">
        <v>9</v>
      </c>
      <c r="C64" s="320" t="s">
        <v>489</v>
      </c>
    </row>
    <row r="65" spans="1:3" ht="14.25">
      <c r="A65" s="319" t="s">
        <v>491</v>
      </c>
      <c r="B65" s="319">
        <v>9</v>
      </c>
      <c r="C65" s="320" t="s">
        <v>489</v>
      </c>
    </row>
    <row r="66" spans="1:3" ht="14.25">
      <c r="A66" s="319" t="s">
        <v>491</v>
      </c>
      <c r="B66" s="319">
        <v>9</v>
      </c>
      <c r="C66" s="320" t="s">
        <v>489</v>
      </c>
    </row>
    <row r="67" spans="1:3" ht="14.25">
      <c r="A67" s="319" t="s">
        <v>491</v>
      </c>
      <c r="B67" s="319">
        <v>9</v>
      </c>
      <c r="C67" s="320" t="s">
        <v>489</v>
      </c>
    </row>
    <row r="68" spans="1:3" ht="14.25">
      <c r="A68" s="319" t="s">
        <v>491</v>
      </c>
      <c r="B68" s="319">
        <v>9</v>
      </c>
      <c r="C68" s="320" t="s">
        <v>489</v>
      </c>
    </row>
    <row r="69" spans="1:3" ht="14.25">
      <c r="A69" s="319" t="s">
        <v>491</v>
      </c>
      <c r="B69" s="319">
        <v>9</v>
      </c>
      <c r="C69" s="320" t="s">
        <v>489</v>
      </c>
    </row>
    <row r="70" spans="1:3" ht="14.25">
      <c r="A70" s="319" t="s">
        <v>491</v>
      </c>
      <c r="B70" s="319">
        <v>9</v>
      </c>
      <c r="C70" s="320" t="s">
        <v>489</v>
      </c>
    </row>
    <row r="71" spans="1:3" ht="14.25">
      <c r="A71" s="319" t="s">
        <v>491</v>
      </c>
      <c r="B71" s="319">
        <v>9</v>
      </c>
      <c r="C71" s="320" t="s">
        <v>4</v>
      </c>
    </row>
    <row r="72" spans="1:3" ht="14.25">
      <c r="A72" s="319" t="s">
        <v>491</v>
      </c>
      <c r="B72" s="319">
        <v>9</v>
      </c>
      <c r="C72" s="320" t="s">
        <v>601</v>
      </c>
    </row>
    <row r="73" spans="1:3" ht="14.25">
      <c r="A73" s="319" t="s">
        <v>491</v>
      </c>
      <c r="B73" s="319">
        <v>9</v>
      </c>
      <c r="C73" s="320" t="s">
        <v>477</v>
      </c>
    </row>
    <row r="74" spans="1:3" ht="14.25">
      <c r="A74" s="319" t="s">
        <v>491</v>
      </c>
      <c r="B74" s="319">
        <v>9</v>
      </c>
      <c r="C74" s="320" t="s">
        <v>477</v>
      </c>
    </row>
    <row r="75" spans="1:3" ht="14.25">
      <c r="A75" s="319" t="s">
        <v>491</v>
      </c>
      <c r="B75" s="319">
        <v>9</v>
      </c>
      <c r="C75" s="320" t="s">
        <v>477</v>
      </c>
    </row>
    <row r="76" spans="1:3" ht="14.25">
      <c r="A76" s="319" t="s">
        <v>491</v>
      </c>
      <c r="B76" s="319">
        <v>9</v>
      </c>
      <c r="C76" s="320" t="s">
        <v>477</v>
      </c>
    </row>
    <row r="77" spans="1:3" ht="14.25">
      <c r="A77" s="319" t="s">
        <v>491</v>
      </c>
      <c r="B77" s="319">
        <v>9</v>
      </c>
      <c r="C77" s="320" t="s">
        <v>748</v>
      </c>
    </row>
    <row r="78" spans="1:3" ht="14.25">
      <c r="A78" s="319" t="s">
        <v>491</v>
      </c>
      <c r="B78" s="319">
        <v>9</v>
      </c>
      <c r="C78" s="320" t="s">
        <v>748</v>
      </c>
    </row>
    <row r="79" spans="1:3" ht="14.25">
      <c r="A79" s="319" t="s">
        <v>491</v>
      </c>
      <c r="B79" s="319">
        <v>9</v>
      </c>
      <c r="C79" s="320" t="s">
        <v>682</v>
      </c>
    </row>
    <row r="80" spans="1:3" ht="14.25">
      <c r="A80" s="319" t="s">
        <v>491</v>
      </c>
      <c r="B80" s="319">
        <v>9</v>
      </c>
      <c r="C80" s="320" t="s">
        <v>543</v>
      </c>
    </row>
    <row r="81" spans="1:3" ht="14.25">
      <c r="A81" s="319" t="s">
        <v>491</v>
      </c>
      <c r="B81" s="319">
        <v>9</v>
      </c>
      <c r="C81" s="320" t="s">
        <v>749</v>
      </c>
    </row>
    <row r="82" spans="1:3" ht="14.25">
      <c r="A82" s="319" t="s">
        <v>491</v>
      </c>
      <c r="B82" s="319">
        <v>9</v>
      </c>
      <c r="C82" s="320" t="s">
        <v>750</v>
      </c>
    </row>
    <row r="83" spans="1:3" ht="14.25">
      <c r="A83" s="319" t="s">
        <v>491</v>
      </c>
      <c r="B83" s="319">
        <v>9</v>
      </c>
      <c r="C83" s="320" t="s">
        <v>751</v>
      </c>
    </row>
    <row r="84" spans="1:3" ht="14.25">
      <c r="A84" s="319" t="s">
        <v>491</v>
      </c>
      <c r="B84" s="319">
        <v>9</v>
      </c>
      <c r="C84" s="320" t="s">
        <v>662</v>
      </c>
    </row>
    <row r="85" spans="1:3" ht="14.25">
      <c r="A85" s="319" t="s">
        <v>491</v>
      </c>
      <c r="B85" s="319">
        <v>9</v>
      </c>
      <c r="C85" s="320" t="s">
        <v>662</v>
      </c>
    </row>
    <row r="86" spans="1:3" ht="14.25">
      <c r="A86" s="319" t="s">
        <v>491</v>
      </c>
      <c r="B86" s="319">
        <v>9</v>
      </c>
      <c r="C86" s="320" t="s">
        <v>662</v>
      </c>
    </row>
    <row r="87" spans="1:3" ht="14.25">
      <c r="A87" s="320" t="s">
        <v>493</v>
      </c>
      <c r="B87" s="320">
        <v>10</v>
      </c>
      <c r="C87" s="320" t="s">
        <v>752</v>
      </c>
    </row>
    <row r="88" spans="1:3" ht="14.25">
      <c r="A88" s="319" t="s">
        <v>493</v>
      </c>
      <c r="B88" s="319">
        <v>10</v>
      </c>
      <c r="C88" s="320" t="s">
        <v>576</v>
      </c>
    </row>
    <row r="89" spans="1:3" ht="14.25">
      <c r="A89" s="319" t="s">
        <v>493</v>
      </c>
      <c r="B89" s="319">
        <v>10</v>
      </c>
      <c r="C89" s="320" t="s">
        <v>753</v>
      </c>
    </row>
    <row r="90" spans="1:3" ht="14.25">
      <c r="A90" s="319" t="s">
        <v>493</v>
      </c>
      <c r="B90" s="319">
        <v>10</v>
      </c>
      <c r="C90" s="320" t="s">
        <v>754</v>
      </c>
    </row>
    <row r="91" spans="1:3" ht="14.25">
      <c r="A91" s="319" t="s">
        <v>493</v>
      </c>
      <c r="B91" s="319">
        <v>10</v>
      </c>
      <c r="C91" s="320" t="s">
        <v>755</v>
      </c>
    </row>
    <row r="92" spans="1:3" ht="14.25">
      <c r="A92" s="319" t="s">
        <v>493</v>
      </c>
      <c r="B92" s="319">
        <v>10</v>
      </c>
      <c r="C92" s="320" t="s">
        <v>489</v>
      </c>
    </row>
    <row r="93" spans="1:3" ht="14.25">
      <c r="A93" s="319" t="s">
        <v>493</v>
      </c>
      <c r="B93" s="319">
        <v>10</v>
      </c>
      <c r="C93" s="320" t="s">
        <v>489</v>
      </c>
    </row>
    <row r="94" spans="1:3" ht="14.25">
      <c r="A94" s="319" t="s">
        <v>493</v>
      </c>
      <c r="B94" s="319">
        <v>10</v>
      </c>
      <c r="C94" s="320" t="s">
        <v>489</v>
      </c>
    </row>
    <row r="95" spans="1:3" ht="14.25">
      <c r="A95" s="319" t="s">
        <v>493</v>
      </c>
      <c r="B95" s="319">
        <v>10</v>
      </c>
      <c r="C95" s="320" t="s">
        <v>489</v>
      </c>
    </row>
    <row r="96" spans="1:3" ht="14.25">
      <c r="A96" s="319" t="s">
        <v>493</v>
      </c>
      <c r="B96" s="319">
        <v>10</v>
      </c>
      <c r="C96" s="320" t="s">
        <v>489</v>
      </c>
    </row>
    <row r="97" spans="1:3" ht="14.25">
      <c r="A97" s="319" t="s">
        <v>493</v>
      </c>
      <c r="B97" s="319">
        <v>10</v>
      </c>
      <c r="C97" s="320" t="s">
        <v>489</v>
      </c>
    </row>
    <row r="98" spans="1:3" ht="14.25">
      <c r="A98" s="319" t="s">
        <v>493</v>
      </c>
      <c r="B98" s="319">
        <v>10</v>
      </c>
      <c r="C98" s="320" t="s">
        <v>489</v>
      </c>
    </row>
    <row r="99" spans="1:3" ht="14.25">
      <c r="A99" s="319" t="s">
        <v>493</v>
      </c>
      <c r="B99" s="319">
        <v>10</v>
      </c>
      <c r="C99" s="320" t="s">
        <v>489</v>
      </c>
    </row>
    <row r="100" spans="1:3" ht="14.25">
      <c r="A100" s="319" t="s">
        <v>493</v>
      </c>
      <c r="B100" s="319">
        <v>10</v>
      </c>
      <c r="C100" s="320" t="s">
        <v>489</v>
      </c>
    </row>
    <row r="101" spans="1:3" ht="14.25">
      <c r="A101" s="319" t="s">
        <v>493</v>
      </c>
      <c r="B101" s="319">
        <v>10</v>
      </c>
      <c r="C101" s="320" t="s">
        <v>489</v>
      </c>
    </row>
    <row r="102" spans="1:3" ht="14.25">
      <c r="A102" s="319" t="s">
        <v>493</v>
      </c>
      <c r="B102" s="319">
        <v>10</v>
      </c>
      <c r="C102" s="320" t="s">
        <v>489</v>
      </c>
    </row>
    <row r="103" spans="1:3" ht="14.25">
      <c r="A103" s="319" t="s">
        <v>493</v>
      </c>
      <c r="B103" s="319">
        <v>10</v>
      </c>
      <c r="C103" s="320" t="s">
        <v>489</v>
      </c>
    </row>
    <row r="104" spans="1:3" ht="14.25">
      <c r="A104" s="319" t="s">
        <v>493</v>
      </c>
      <c r="B104" s="319">
        <v>10</v>
      </c>
      <c r="C104" s="320" t="s">
        <v>489</v>
      </c>
    </row>
    <row r="105" spans="1:3" ht="14.25">
      <c r="A105" s="319" t="s">
        <v>493</v>
      </c>
      <c r="B105" s="319">
        <v>10</v>
      </c>
      <c r="C105" s="320" t="s">
        <v>489</v>
      </c>
    </row>
    <row r="106" spans="1:3" ht="14.25">
      <c r="A106" s="320" t="s">
        <v>493</v>
      </c>
      <c r="B106" s="320">
        <v>10</v>
      </c>
      <c r="C106" s="320" t="s">
        <v>489</v>
      </c>
    </row>
    <row r="107" spans="1:3" ht="14.25">
      <c r="A107" s="319" t="s">
        <v>493</v>
      </c>
      <c r="B107" s="319">
        <v>10</v>
      </c>
      <c r="C107" s="320" t="s">
        <v>496</v>
      </c>
    </row>
    <row r="108" spans="1:3" ht="14.25">
      <c r="A108" s="319" t="s">
        <v>493</v>
      </c>
      <c r="B108" s="319">
        <v>10</v>
      </c>
      <c r="C108" s="320" t="s">
        <v>756</v>
      </c>
    </row>
    <row r="109" spans="1:3" ht="14.25">
      <c r="A109" s="319" t="s">
        <v>493</v>
      </c>
      <c r="B109" s="319">
        <v>10</v>
      </c>
      <c r="C109" s="320" t="s">
        <v>490</v>
      </c>
    </row>
    <row r="110" spans="1:3" ht="14.25">
      <c r="A110" s="319" t="s">
        <v>493</v>
      </c>
      <c r="B110" s="319">
        <v>10</v>
      </c>
      <c r="C110" s="320" t="s">
        <v>757</v>
      </c>
    </row>
    <row r="111" spans="1:3" ht="14.25">
      <c r="A111" s="319" t="s">
        <v>493</v>
      </c>
      <c r="B111" s="319">
        <v>10</v>
      </c>
      <c r="C111" s="320" t="s">
        <v>587</v>
      </c>
    </row>
    <row r="112" spans="1:3" ht="14.25">
      <c r="A112" s="319" t="s">
        <v>493</v>
      </c>
      <c r="B112" s="319">
        <v>10</v>
      </c>
      <c r="C112" s="320" t="s">
        <v>758</v>
      </c>
    </row>
    <row r="113" spans="1:3" ht="14.25">
      <c r="A113" s="319" t="s">
        <v>493</v>
      </c>
      <c r="B113" s="319">
        <v>10</v>
      </c>
      <c r="C113" s="320" t="s">
        <v>758</v>
      </c>
    </row>
    <row r="114" spans="1:3" ht="14.25">
      <c r="A114" s="319" t="s">
        <v>493</v>
      </c>
      <c r="B114" s="319">
        <v>10</v>
      </c>
      <c r="C114" s="320" t="s">
        <v>759</v>
      </c>
    </row>
    <row r="115" spans="1:3" ht="14.25">
      <c r="A115" s="319" t="s">
        <v>493</v>
      </c>
      <c r="B115" s="319">
        <v>10</v>
      </c>
      <c r="C115" s="320" t="s">
        <v>760</v>
      </c>
    </row>
    <row r="116" spans="1:3" ht="14.25">
      <c r="A116" s="319" t="s">
        <v>493</v>
      </c>
      <c r="B116" s="319">
        <v>10</v>
      </c>
      <c r="C116" s="320" t="s">
        <v>485</v>
      </c>
    </row>
    <row r="117" spans="1:3" ht="14.25">
      <c r="A117" s="319" t="s">
        <v>493</v>
      </c>
      <c r="B117" s="319">
        <v>10</v>
      </c>
      <c r="C117" s="320" t="s">
        <v>485</v>
      </c>
    </row>
    <row r="118" spans="1:3" ht="14.25">
      <c r="A118" s="319" t="s">
        <v>493</v>
      </c>
      <c r="B118" s="319">
        <v>10</v>
      </c>
      <c r="C118" s="320" t="s">
        <v>485</v>
      </c>
    </row>
    <row r="119" spans="1:3" ht="14.25">
      <c r="A119" s="319" t="s">
        <v>493</v>
      </c>
      <c r="B119" s="319">
        <v>10</v>
      </c>
      <c r="C119" s="320" t="s">
        <v>504</v>
      </c>
    </row>
    <row r="120" spans="1:3" ht="14.25">
      <c r="A120" s="319" t="s">
        <v>493</v>
      </c>
      <c r="B120" s="319">
        <v>10</v>
      </c>
      <c r="C120" s="320" t="s">
        <v>477</v>
      </c>
    </row>
    <row r="121" spans="1:3" ht="14.25">
      <c r="A121" s="319" t="s">
        <v>493</v>
      </c>
      <c r="B121" s="319">
        <v>10</v>
      </c>
      <c r="C121" s="320" t="s">
        <v>477</v>
      </c>
    </row>
    <row r="122" spans="1:3" ht="14.25">
      <c r="A122" s="319" t="s">
        <v>493</v>
      </c>
      <c r="B122" s="319">
        <v>10</v>
      </c>
      <c r="C122" s="320" t="s">
        <v>477</v>
      </c>
    </row>
    <row r="123" spans="1:3" ht="14.25">
      <c r="A123" s="319" t="s">
        <v>493</v>
      </c>
      <c r="B123" s="319">
        <v>10</v>
      </c>
      <c r="C123" s="320" t="s">
        <v>477</v>
      </c>
    </row>
    <row r="124" spans="1:3" ht="14.25">
      <c r="A124" s="319" t="s">
        <v>493</v>
      </c>
      <c r="B124" s="319">
        <v>10</v>
      </c>
      <c r="C124" s="320" t="s">
        <v>477</v>
      </c>
    </row>
    <row r="125" spans="1:3" ht="14.25">
      <c r="A125" s="319" t="s">
        <v>493</v>
      </c>
      <c r="B125" s="319">
        <v>10</v>
      </c>
      <c r="C125" s="320" t="s">
        <v>477</v>
      </c>
    </row>
    <row r="126" spans="1:3" ht="14.25">
      <c r="A126" s="319" t="s">
        <v>493</v>
      </c>
      <c r="B126" s="319">
        <v>10</v>
      </c>
      <c r="C126" s="320" t="s">
        <v>477</v>
      </c>
    </row>
    <row r="127" spans="1:3" ht="14.25">
      <c r="A127" s="319" t="s">
        <v>493</v>
      </c>
      <c r="B127" s="319">
        <v>10</v>
      </c>
      <c r="C127" s="320" t="s">
        <v>477</v>
      </c>
    </row>
    <row r="128" spans="1:3" ht="14.25">
      <c r="A128" s="319" t="s">
        <v>493</v>
      </c>
      <c r="B128" s="319">
        <v>10</v>
      </c>
      <c r="C128" s="320" t="s">
        <v>682</v>
      </c>
    </row>
    <row r="129" spans="1:3" ht="14.25">
      <c r="A129" s="320" t="s">
        <v>493</v>
      </c>
      <c r="B129" s="320">
        <v>10</v>
      </c>
      <c r="C129" s="320" t="s">
        <v>543</v>
      </c>
    </row>
    <row r="130" spans="1:3" ht="14.25">
      <c r="A130" s="319" t="s">
        <v>493</v>
      </c>
      <c r="B130" s="319">
        <v>10</v>
      </c>
      <c r="C130" s="320" t="s">
        <v>761</v>
      </c>
    </row>
    <row r="131" spans="1:3" ht="14.25">
      <c r="A131" s="319" t="s">
        <v>493</v>
      </c>
      <c r="B131" s="319">
        <v>10</v>
      </c>
      <c r="C131" s="320" t="s">
        <v>762</v>
      </c>
    </row>
    <row r="132" spans="1:3" ht="14.25">
      <c r="A132" s="319" t="s">
        <v>493</v>
      </c>
      <c r="B132" s="319">
        <v>10</v>
      </c>
      <c r="C132" s="320" t="s">
        <v>662</v>
      </c>
    </row>
    <row r="133" spans="1:3" ht="14.25">
      <c r="A133" s="319" t="s">
        <v>493</v>
      </c>
      <c r="B133" s="319">
        <v>10</v>
      </c>
      <c r="C133" s="320" t="s">
        <v>662</v>
      </c>
    </row>
    <row r="134" spans="1:3" ht="14.25">
      <c r="A134" s="319" t="s">
        <v>493</v>
      </c>
      <c r="B134" s="319">
        <v>10</v>
      </c>
      <c r="C134" s="320" t="s">
        <v>662</v>
      </c>
    </row>
    <row r="135" spans="1:3" ht="14.25">
      <c r="A135" s="319" t="s">
        <v>493</v>
      </c>
      <c r="B135" s="319">
        <v>10</v>
      </c>
      <c r="C135" s="320" t="s">
        <v>662</v>
      </c>
    </row>
    <row r="136" spans="1:3" ht="14.25">
      <c r="A136" s="319" t="s">
        <v>493</v>
      </c>
      <c r="B136" s="319">
        <v>10</v>
      </c>
      <c r="C136" s="320" t="s">
        <v>662</v>
      </c>
    </row>
    <row r="137" spans="1:3" ht="14.25">
      <c r="A137" s="319" t="s">
        <v>493</v>
      </c>
      <c r="B137" s="319">
        <v>10</v>
      </c>
      <c r="C137" s="320" t="s">
        <v>662</v>
      </c>
    </row>
    <row r="138" spans="1:3" ht="14.25">
      <c r="A138" s="319" t="s">
        <v>493</v>
      </c>
      <c r="B138" s="319">
        <v>10</v>
      </c>
      <c r="C138" s="320" t="s">
        <v>662</v>
      </c>
    </row>
    <row r="139" spans="1:3" ht="14.25">
      <c r="A139" s="319" t="s">
        <v>493</v>
      </c>
      <c r="B139" s="319">
        <v>10</v>
      </c>
      <c r="C139" s="320" t="s">
        <v>662</v>
      </c>
    </row>
    <row r="140" spans="1:3" ht="14.25">
      <c r="A140" s="319" t="s">
        <v>493</v>
      </c>
      <c r="B140" s="319">
        <v>10</v>
      </c>
      <c r="C140" s="320" t="s">
        <v>662</v>
      </c>
    </row>
    <row r="141" spans="1:3" ht="14.25">
      <c r="A141" s="319" t="s">
        <v>493</v>
      </c>
      <c r="B141" s="319">
        <v>10</v>
      </c>
      <c r="C141" s="320" t="s">
        <v>662</v>
      </c>
    </row>
    <row r="142" spans="1:3" ht="14.25">
      <c r="A142" s="319" t="s">
        <v>493</v>
      </c>
      <c r="B142" s="319">
        <v>10</v>
      </c>
      <c r="C142" s="320" t="s">
        <v>662</v>
      </c>
    </row>
    <row r="143" spans="1:3" ht="14.25">
      <c r="A143" s="319" t="s">
        <v>507</v>
      </c>
      <c r="B143" s="319">
        <v>20</v>
      </c>
      <c r="C143" s="320" t="s">
        <v>582</v>
      </c>
    </row>
    <row r="144" spans="1:3" ht="14.25">
      <c r="A144" s="319" t="s">
        <v>507</v>
      </c>
      <c r="B144" s="319">
        <v>20</v>
      </c>
      <c r="C144" s="320" t="s">
        <v>582</v>
      </c>
    </row>
    <row r="145" spans="1:3" ht="14.25">
      <c r="A145" s="319" t="s">
        <v>507</v>
      </c>
      <c r="B145" s="319">
        <v>20</v>
      </c>
      <c r="C145" s="320" t="s">
        <v>763</v>
      </c>
    </row>
    <row r="146" spans="1:3" ht="14.25">
      <c r="A146" s="319" t="s">
        <v>507</v>
      </c>
      <c r="B146" s="319">
        <v>20</v>
      </c>
      <c r="C146" s="320" t="s">
        <v>29</v>
      </c>
    </row>
    <row r="147" spans="1:3" ht="14.25">
      <c r="A147" s="319" t="s">
        <v>507</v>
      </c>
      <c r="B147" s="319">
        <v>20</v>
      </c>
      <c r="C147" s="320" t="s">
        <v>682</v>
      </c>
    </row>
    <row r="148" spans="1:3" ht="14.25">
      <c r="A148" s="319" t="s">
        <v>507</v>
      </c>
      <c r="B148" s="319">
        <v>20</v>
      </c>
      <c r="C148" s="320" t="s">
        <v>682</v>
      </c>
    </row>
    <row r="149" spans="1:3" ht="14.25">
      <c r="A149" s="319" t="s">
        <v>507</v>
      </c>
      <c r="B149" s="319">
        <v>20</v>
      </c>
      <c r="C149" s="320" t="s">
        <v>764</v>
      </c>
    </row>
    <row r="150" spans="1:3" ht="14.25">
      <c r="A150" s="319" t="s">
        <v>507</v>
      </c>
      <c r="B150" s="319">
        <v>20</v>
      </c>
      <c r="C150" s="320" t="s">
        <v>584</v>
      </c>
    </row>
    <row r="151" spans="1:3" ht="14.25">
      <c r="A151" s="319" t="s">
        <v>507</v>
      </c>
      <c r="B151" s="319">
        <v>20</v>
      </c>
      <c r="C151" s="320" t="s">
        <v>584</v>
      </c>
    </row>
    <row r="152" spans="1:3" ht="14.25">
      <c r="A152" s="319" t="s">
        <v>507</v>
      </c>
      <c r="B152" s="319">
        <v>20</v>
      </c>
      <c r="C152" s="320" t="s">
        <v>584</v>
      </c>
    </row>
    <row r="153" spans="1:3" ht="14.25">
      <c r="A153" s="320" t="s">
        <v>507</v>
      </c>
      <c r="B153" s="320">
        <v>20</v>
      </c>
      <c r="C153" s="320" t="s">
        <v>584</v>
      </c>
    </row>
    <row r="154" spans="1:3" ht="14.25">
      <c r="A154" s="319" t="s">
        <v>586</v>
      </c>
      <c r="B154" s="319">
        <v>51</v>
      </c>
      <c r="C154" s="320" t="s">
        <v>861</v>
      </c>
    </row>
    <row r="155" spans="1:3" ht="14.25">
      <c r="A155" s="319" t="s">
        <v>511</v>
      </c>
      <c r="B155" s="319">
        <v>30</v>
      </c>
      <c r="C155" s="320" t="s">
        <v>861</v>
      </c>
    </row>
    <row r="156" spans="1:3" ht="14.25">
      <c r="A156" s="319" t="s">
        <v>511</v>
      </c>
      <c r="B156" s="319">
        <v>30</v>
      </c>
      <c r="C156" s="320" t="s">
        <v>861</v>
      </c>
    </row>
    <row r="157" spans="1:3" ht="14.25">
      <c r="A157" s="319" t="s">
        <v>511</v>
      </c>
      <c r="B157" s="319">
        <v>30</v>
      </c>
      <c r="C157" s="320" t="s">
        <v>861</v>
      </c>
    </row>
    <row r="158" spans="1:3" ht="14.25">
      <c r="A158" s="319" t="s">
        <v>511</v>
      </c>
      <c r="B158" s="319">
        <v>30</v>
      </c>
      <c r="C158" s="320" t="s">
        <v>861</v>
      </c>
    </row>
    <row r="159" spans="1:3" ht="14.25">
      <c r="A159" s="319" t="s">
        <v>511</v>
      </c>
      <c r="B159" s="319">
        <v>30</v>
      </c>
      <c r="C159" s="320" t="s">
        <v>861</v>
      </c>
    </row>
    <row r="160" spans="1:3" ht="14.25">
      <c r="A160" s="319" t="s">
        <v>511</v>
      </c>
      <c r="B160" s="319">
        <v>30</v>
      </c>
      <c r="C160" s="320" t="s">
        <v>861</v>
      </c>
    </row>
    <row r="161" spans="1:3" ht="14.25">
      <c r="A161" s="320" t="s">
        <v>511</v>
      </c>
      <c r="B161" s="320">
        <v>30</v>
      </c>
      <c r="C161" s="320" t="s">
        <v>861</v>
      </c>
    </row>
    <row r="162" spans="1:3" ht="14.25">
      <c r="A162" s="319" t="s">
        <v>511</v>
      </c>
      <c r="B162" s="319">
        <v>30</v>
      </c>
      <c r="C162" s="320" t="s">
        <v>861</v>
      </c>
    </row>
    <row r="163" spans="1:3" ht="14.25">
      <c r="A163" s="319" t="s">
        <v>511</v>
      </c>
      <c r="B163" s="319">
        <v>30</v>
      </c>
      <c r="C163" s="320" t="s">
        <v>861</v>
      </c>
    </row>
    <row r="164" spans="1:3" ht="14.25">
      <c r="A164" s="319" t="s">
        <v>511</v>
      </c>
      <c r="B164" s="319">
        <v>30</v>
      </c>
      <c r="C164" s="320" t="s">
        <v>861</v>
      </c>
    </row>
    <row r="165" spans="1:3" ht="14.25">
      <c r="A165" s="319" t="s">
        <v>511</v>
      </c>
      <c r="B165" s="319">
        <v>30</v>
      </c>
      <c r="C165" s="320" t="s">
        <v>861</v>
      </c>
    </row>
    <row r="166" spans="1:3" ht="14.25">
      <c r="A166" s="319" t="s">
        <v>511</v>
      </c>
      <c r="B166" s="319">
        <v>30</v>
      </c>
      <c r="C166" s="320" t="s">
        <v>861</v>
      </c>
    </row>
    <row r="167" spans="1:3" ht="14.25">
      <c r="A167" s="319" t="s">
        <v>668</v>
      </c>
      <c r="B167" s="319">
        <v>52</v>
      </c>
      <c r="C167" s="320" t="s">
        <v>861</v>
      </c>
    </row>
    <row r="168" spans="1:3" ht="14.25">
      <c r="A168" s="319" t="s">
        <v>668</v>
      </c>
      <c r="B168" s="319">
        <v>52</v>
      </c>
      <c r="C168" s="320" t="s">
        <v>861</v>
      </c>
    </row>
    <row r="169" spans="1:3" ht="14.25">
      <c r="A169" s="319" t="s">
        <v>668</v>
      </c>
      <c r="B169" s="319">
        <v>52</v>
      </c>
      <c r="C169" s="320" t="s">
        <v>861</v>
      </c>
    </row>
    <row r="170" spans="1:3" ht="14.25">
      <c r="A170" s="319" t="s">
        <v>512</v>
      </c>
      <c r="B170" s="319">
        <v>38</v>
      </c>
      <c r="C170" s="320" t="s">
        <v>861</v>
      </c>
    </row>
    <row r="171" spans="1:3" ht="14.25">
      <c r="A171" s="319" t="s">
        <v>512</v>
      </c>
      <c r="B171" s="319">
        <v>38</v>
      </c>
      <c r="C171" s="320" t="s">
        <v>861</v>
      </c>
    </row>
    <row r="172" spans="1:3" ht="14.25">
      <c r="A172" s="319" t="s">
        <v>512</v>
      </c>
      <c r="B172" s="319">
        <v>38</v>
      </c>
      <c r="C172" s="320" t="s">
        <v>861</v>
      </c>
    </row>
    <row r="173" spans="1:3" ht="14.25">
      <c r="A173" s="319" t="s">
        <v>512</v>
      </c>
      <c r="B173" s="319">
        <v>38</v>
      </c>
      <c r="C173" s="320" t="s">
        <v>861</v>
      </c>
    </row>
    <row r="174" spans="1:3" ht="14.25">
      <c r="A174" s="319" t="s">
        <v>512</v>
      </c>
      <c r="B174" s="319">
        <v>38</v>
      </c>
      <c r="C174" s="320" t="s">
        <v>861</v>
      </c>
    </row>
    <row r="175" spans="1:3" ht="14.25">
      <c r="A175" s="320" t="s">
        <v>512</v>
      </c>
      <c r="B175" s="320">
        <v>38</v>
      </c>
      <c r="C175" s="320" t="s">
        <v>861</v>
      </c>
    </row>
    <row r="176" spans="1:3" ht="14.25">
      <c r="A176" s="319" t="s">
        <v>512</v>
      </c>
      <c r="B176" s="319">
        <v>38</v>
      </c>
      <c r="C176" s="320" t="s">
        <v>861</v>
      </c>
    </row>
    <row r="177" spans="1:3" ht="14.25">
      <c r="A177" s="319" t="s">
        <v>512</v>
      </c>
      <c r="B177" s="319">
        <v>38</v>
      </c>
      <c r="C177" s="320" t="s">
        <v>861</v>
      </c>
    </row>
    <row r="178" spans="1:3" ht="14.25">
      <c r="A178" s="320" t="s">
        <v>512</v>
      </c>
      <c r="B178" s="320">
        <v>38</v>
      </c>
      <c r="C178" s="320" t="s">
        <v>861</v>
      </c>
    </row>
    <row r="179" spans="1:3" ht="14.25">
      <c r="A179" s="319" t="s">
        <v>512</v>
      </c>
      <c r="B179" s="319">
        <v>38</v>
      </c>
      <c r="C179" s="320" t="s">
        <v>861</v>
      </c>
    </row>
    <row r="180" spans="1:3" ht="14.25">
      <c r="A180" s="319" t="s">
        <v>512</v>
      </c>
      <c r="B180" s="319">
        <v>38</v>
      </c>
      <c r="C180" s="320" t="s">
        <v>861</v>
      </c>
    </row>
    <row r="181" spans="1:3" ht="14.25">
      <c r="A181" s="319" t="s">
        <v>512</v>
      </c>
      <c r="B181" s="319">
        <v>38</v>
      </c>
      <c r="C181" s="320" t="s">
        <v>861</v>
      </c>
    </row>
    <row r="182" spans="1:3" ht="14.25">
      <c r="A182" s="319" t="s">
        <v>765</v>
      </c>
      <c r="B182" s="319">
        <v>57</v>
      </c>
      <c r="C182" s="320" t="s">
        <v>682</v>
      </c>
    </row>
    <row r="183" spans="1:3" ht="14.25">
      <c r="A183" s="319" t="s">
        <v>514</v>
      </c>
      <c r="B183" s="319">
        <v>75</v>
      </c>
      <c r="C183" s="320" t="s">
        <v>634</v>
      </c>
    </row>
    <row r="184" spans="1:3" ht="14.25">
      <c r="A184" s="319" t="s">
        <v>514</v>
      </c>
      <c r="B184" s="319">
        <v>75</v>
      </c>
      <c r="C184" s="320" t="s">
        <v>682</v>
      </c>
    </row>
    <row r="185" spans="1:3" ht="14.25">
      <c r="A185" s="320" t="s">
        <v>514</v>
      </c>
      <c r="B185" s="320">
        <v>75</v>
      </c>
      <c r="C185" s="320" t="s">
        <v>682</v>
      </c>
    </row>
    <row r="186" spans="1:3" ht="14.25">
      <c r="A186" s="319" t="s">
        <v>514</v>
      </c>
      <c r="B186" s="319">
        <v>75</v>
      </c>
      <c r="C186" s="320" t="s">
        <v>766</v>
      </c>
    </row>
    <row r="187" spans="1:3" ht="14.25">
      <c r="A187" s="319" t="s">
        <v>588</v>
      </c>
      <c r="B187" s="319">
        <v>55</v>
      </c>
      <c r="C187" s="320" t="s">
        <v>582</v>
      </c>
    </row>
    <row r="188" spans="1:3" ht="14.25">
      <c r="A188" s="319" t="s">
        <v>588</v>
      </c>
      <c r="B188" s="319">
        <v>55</v>
      </c>
      <c r="C188" s="320" t="s">
        <v>767</v>
      </c>
    </row>
    <row r="189" spans="1:3" ht="14.25">
      <c r="A189" s="319" t="s">
        <v>588</v>
      </c>
      <c r="B189" s="319">
        <v>55</v>
      </c>
      <c r="C189" s="320" t="s">
        <v>768</v>
      </c>
    </row>
    <row r="190" spans="1:3" ht="14.25">
      <c r="A190" s="319" t="s">
        <v>588</v>
      </c>
      <c r="B190" s="319">
        <v>55</v>
      </c>
      <c r="C190" s="320" t="s">
        <v>769</v>
      </c>
    </row>
    <row r="191" spans="1:3" ht="14.25">
      <c r="A191" s="319" t="s">
        <v>588</v>
      </c>
      <c r="B191" s="319">
        <v>55</v>
      </c>
      <c r="C191" s="320" t="s">
        <v>770</v>
      </c>
    </row>
    <row r="192" spans="1:3" ht="14.25">
      <c r="A192" s="319" t="s">
        <v>588</v>
      </c>
      <c r="B192" s="319">
        <v>55</v>
      </c>
      <c r="C192" s="320" t="s">
        <v>682</v>
      </c>
    </row>
    <row r="193" spans="1:3" ht="14.25">
      <c r="A193" s="319" t="s">
        <v>588</v>
      </c>
      <c r="B193" s="319">
        <v>55</v>
      </c>
      <c r="C193" s="320" t="s">
        <v>711</v>
      </c>
    </row>
    <row r="194" spans="1:3" ht="14.25">
      <c r="A194" s="319" t="s">
        <v>588</v>
      </c>
      <c r="B194" s="319">
        <v>55</v>
      </c>
      <c r="C194" s="320" t="s">
        <v>771</v>
      </c>
    </row>
    <row r="195" spans="1:3" ht="14.25">
      <c r="A195" s="319" t="s">
        <v>594</v>
      </c>
      <c r="B195" s="319">
        <v>73</v>
      </c>
      <c r="C195" s="320" t="s">
        <v>772</v>
      </c>
    </row>
    <row r="196" spans="1:3" ht="14.25">
      <c r="A196" s="319" t="s">
        <v>594</v>
      </c>
      <c r="B196" s="319">
        <v>73</v>
      </c>
      <c r="C196" s="320" t="s">
        <v>773</v>
      </c>
    </row>
    <row r="197" spans="1:3" ht="14.25">
      <c r="A197" s="319" t="s">
        <v>594</v>
      </c>
      <c r="B197" s="319">
        <v>73</v>
      </c>
      <c r="C197" s="320" t="s">
        <v>634</v>
      </c>
    </row>
    <row r="198" spans="1:3" ht="14.25">
      <c r="A198" s="319" t="s">
        <v>594</v>
      </c>
      <c r="B198" s="319">
        <v>73</v>
      </c>
      <c r="C198" s="320" t="s">
        <v>634</v>
      </c>
    </row>
    <row r="199" spans="1:3" ht="14.25">
      <c r="A199" s="319" t="s">
        <v>594</v>
      </c>
      <c r="B199" s="319">
        <v>73</v>
      </c>
      <c r="C199" s="320" t="s">
        <v>634</v>
      </c>
    </row>
    <row r="200" spans="1:3" ht="14.25">
      <c r="A200" s="319" t="s">
        <v>594</v>
      </c>
      <c r="B200" s="319">
        <v>73</v>
      </c>
      <c r="C200" s="320" t="s">
        <v>774</v>
      </c>
    </row>
    <row r="201" spans="1:3" ht="14.25">
      <c r="A201" s="319" t="s">
        <v>594</v>
      </c>
      <c r="B201" s="319">
        <v>73</v>
      </c>
      <c r="C201" s="320" t="s">
        <v>775</v>
      </c>
    </row>
    <row r="202" spans="1:3" ht="14.25">
      <c r="A202" s="319" t="s">
        <v>594</v>
      </c>
      <c r="B202" s="319">
        <v>73</v>
      </c>
      <c r="C202" s="320" t="s">
        <v>776</v>
      </c>
    </row>
    <row r="203" spans="1:3" ht="14.25">
      <c r="A203" s="319" t="s">
        <v>594</v>
      </c>
      <c r="B203" s="319">
        <v>73</v>
      </c>
      <c r="C203" s="320" t="s">
        <v>776</v>
      </c>
    </row>
    <row r="204" spans="1:3" ht="14.25">
      <c r="A204" s="319" t="s">
        <v>594</v>
      </c>
      <c r="B204" s="319">
        <v>73</v>
      </c>
      <c r="C204" s="320" t="s">
        <v>776</v>
      </c>
    </row>
    <row r="205" spans="1:3" ht="14.25">
      <c r="A205" s="319" t="s">
        <v>594</v>
      </c>
      <c r="B205" s="319">
        <v>73</v>
      </c>
      <c r="C205" s="320" t="s">
        <v>776</v>
      </c>
    </row>
    <row r="206" spans="1:3" ht="14.25">
      <c r="A206" s="319" t="s">
        <v>594</v>
      </c>
      <c r="B206" s="319">
        <v>73</v>
      </c>
      <c r="C206" s="320" t="s">
        <v>776</v>
      </c>
    </row>
    <row r="207" spans="1:3" ht="14.25">
      <c r="A207" s="319" t="s">
        <v>594</v>
      </c>
      <c r="B207" s="319">
        <v>73</v>
      </c>
      <c r="C207" s="320" t="s">
        <v>777</v>
      </c>
    </row>
    <row r="208" spans="1:3" ht="14.25">
      <c r="A208" s="319" t="s">
        <v>594</v>
      </c>
      <c r="B208" s="319">
        <v>73</v>
      </c>
      <c r="C208" s="320" t="s">
        <v>515</v>
      </c>
    </row>
    <row r="209" spans="1:3" ht="14.25">
      <c r="A209" s="319" t="s">
        <v>594</v>
      </c>
      <c r="B209" s="319">
        <v>73</v>
      </c>
      <c r="C209" s="320" t="s">
        <v>515</v>
      </c>
    </row>
    <row r="210" spans="1:3" ht="14.25">
      <c r="A210" s="319" t="s">
        <v>594</v>
      </c>
      <c r="B210" s="319">
        <v>73</v>
      </c>
      <c r="C210" s="320" t="s">
        <v>689</v>
      </c>
    </row>
    <row r="211" spans="1:3" ht="14.25">
      <c r="A211" s="319" t="s">
        <v>594</v>
      </c>
      <c r="B211" s="319">
        <v>73</v>
      </c>
      <c r="C211" s="320" t="s">
        <v>477</v>
      </c>
    </row>
    <row r="212" spans="1:3" ht="14.25">
      <c r="A212" s="320" t="s">
        <v>594</v>
      </c>
      <c r="B212" s="320">
        <v>73</v>
      </c>
      <c r="C212" s="320" t="s">
        <v>477</v>
      </c>
    </row>
    <row r="213" spans="1:3" ht="14.25">
      <c r="A213" s="320" t="s">
        <v>594</v>
      </c>
      <c r="B213" s="320">
        <v>73</v>
      </c>
      <c r="C213" s="320" t="s">
        <v>477</v>
      </c>
    </row>
    <row r="214" spans="1:3" ht="14.25">
      <c r="A214" s="319" t="s">
        <v>594</v>
      </c>
      <c r="B214" s="319">
        <v>73</v>
      </c>
      <c r="C214" s="320" t="s">
        <v>748</v>
      </c>
    </row>
    <row r="215" spans="1:3" ht="14.25">
      <c r="A215" s="319" t="s">
        <v>594</v>
      </c>
      <c r="B215" s="319">
        <v>73</v>
      </c>
      <c r="C215" s="320" t="s">
        <v>682</v>
      </c>
    </row>
    <row r="216" spans="1:3" ht="14.25">
      <c r="A216" s="319" t="s">
        <v>594</v>
      </c>
      <c r="B216" s="319">
        <v>73</v>
      </c>
      <c r="C216" s="320" t="s">
        <v>682</v>
      </c>
    </row>
    <row r="217" spans="1:3" ht="14.25">
      <c r="A217" s="319" t="s">
        <v>594</v>
      </c>
      <c r="B217" s="319">
        <v>73</v>
      </c>
      <c r="C217" s="320" t="s">
        <v>682</v>
      </c>
    </row>
    <row r="218" spans="1:3" ht="14.25">
      <c r="A218" s="319" t="s">
        <v>594</v>
      </c>
      <c r="B218" s="319">
        <v>73</v>
      </c>
      <c r="C218" s="320" t="s">
        <v>682</v>
      </c>
    </row>
    <row r="219" spans="1:3" ht="14.25">
      <c r="A219" s="319" t="s">
        <v>594</v>
      </c>
      <c r="B219" s="319">
        <v>73</v>
      </c>
      <c r="C219" s="320" t="s">
        <v>682</v>
      </c>
    </row>
    <row r="220" spans="1:3" ht="14.25">
      <c r="A220" s="319" t="s">
        <v>594</v>
      </c>
      <c r="B220" s="319">
        <v>73</v>
      </c>
      <c r="C220" s="320" t="s">
        <v>778</v>
      </c>
    </row>
    <row r="221" spans="1:3" ht="14.25">
      <c r="A221" s="319" t="s">
        <v>594</v>
      </c>
      <c r="B221" s="319">
        <v>73</v>
      </c>
      <c r="C221" s="320" t="s">
        <v>778</v>
      </c>
    </row>
    <row r="222" spans="1:3" ht="14.25">
      <c r="A222" s="319" t="s">
        <v>594</v>
      </c>
      <c r="B222" s="319">
        <v>73</v>
      </c>
      <c r="C222" s="320" t="s">
        <v>584</v>
      </c>
    </row>
    <row r="223" spans="1:3" ht="14.25">
      <c r="A223" s="319" t="s">
        <v>594</v>
      </c>
      <c r="B223" s="319">
        <v>73</v>
      </c>
      <c r="C223" s="320" t="s">
        <v>693</v>
      </c>
    </row>
    <row r="224" spans="1:3" ht="14.25">
      <c r="A224" s="319" t="s">
        <v>594</v>
      </c>
      <c r="B224" s="319">
        <v>73</v>
      </c>
      <c r="C224" s="320" t="s">
        <v>693</v>
      </c>
    </row>
    <row r="225" spans="1:3" ht="14.25">
      <c r="A225" s="320" t="s">
        <v>594</v>
      </c>
      <c r="B225" s="320">
        <v>73</v>
      </c>
      <c r="C225" s="320" t="s">
        <v>693</v>
      </c>
    </row>
    <row r="226" spans="1:3" ht="14.25">
      <c r="A226" s="319" t="s">
        <v>594</v>
      </c>
      <c r="B226" s="319">
        <v>73</v>
      </c>
      <c r="C226" s="320" t="s">
        <v>695</v>
      </c>
    </row>
    <row r="227" spans="1:3" ht="14.25">
      <c r="A227" s="319" t="s">
        <v>518</v>
      </c>
      <c r="B227" s="319">
        <v>74</v>
      </c>
      <c r="C227" s="320" t="s">
        <v>779</v>
      </c>
    </row>
    <row r="228" spans="1:3" ht="14.25">
      <c r="A228" s="319" t="s">
        <v>518</v>
      </c>
      <c r="B228" s="319">
        <v>74</v>
      </c>
      <c r="C228" s="320" t="s">
        <v>779</v>
      </c>
    </row>
    <row r="229" spans="1:3" ht="14.25">
      <c r="A229" s="319" t="s">
        <v>518</v>
      </c>
      <c r="B229" s="319">
        <v>74</v>
      </c>
      <c r="C229" s="320" t="s">
        <v>18</v>
      </c>
    </row>
    <row r="230" spans="1:3" ht="14.25">
      <c r="A230" s="319" t="s">
        <v>518</v>
      </c>
      <c r="B230" s="319">
        <v>74</v>
      </c>
      <c r="C230" s="320" t="s">
        <v>519</v>
      </c>
    </row>
    <row r="231" spans="1:3" ht="14.25">
      <c r="A231" s="319" t="s">
        <v>518</v>
      </c>
      <c r="B231" s="319">
        <v>74</v>
      </c>
      <c r="C231" s="320" t="s">
        <v>584</v>
      </c>
    </row>
    <row r="232" spans="1:3" ht="14.25">
      <c r="A232" s="319" t="s">
        <v>520</v>
      </c>
      <c r="B232" s="319">
        <v>76</v>
      </c>
      <c r="C232" s="320" t="s">
        <v>626</v>
      </c>
    </row>
    <row r="233" spans="1:3" ht="14.25">
      <c r="A233" s="319" t="s">
        <v>520</v>
      </c>
      <c r="B233" s="319">
        <v>76</v>
      </c>
      <c r="C233" s="320" t="s">
        <v>634</v>
      </c>
    </row>
    <row r="234" spans="1:3" ht="14.25">
      <c r="A234" s="319" t="s">
        <v>520</v>
      </c>
      <c r="B234" s="319">
        <v>76</v>
      </c>
      <c r="C234" s="320" t="s">
        <v>601</v>
      </c>
    </row>
    <row r="235" spans="1:3" ht="14.25">
      <c r="A235" s="319" t="s">
        <v>520</v>
      </c>
      <c r="B235" s="319">
        <v>76</v>
      </c>
      <c r="C235" s="320" t="s">
        <v>780</v>
      </c>
    </row>
    <row r="236" spans="1:3" ht="14.25">
      <c r="A236" s="319" t="s">
        <v>520</v>
      </c>
      <c r="B236" s="319">
        <v>76</v>
      </c>
      <c r="C236" s="320" t="s">
        <v>519</v>
      </c>
    </row>
    <row r="237" spans="1:3" ht="14.25">
      <c r="A237" s="319" t="s">
        <v>520</v>
      </c>
      <c r="B237" s="319">
        <v>76</v>
      </c>
      <c r="C237" s="320" t="s">
        <v>519</v>
      </c>
    </row>
    <row r="238" spans="1:3" ht="14.25">
      <c r="A238" s="319" t="s">
        <v>520</v>
      </c>
      <c r="B238" s="319">
        <v>76</v>
      </c>
      <c r="C238" s="320" t="s">
        <v>599</v>
      </c>
    </row>
    <row r="239" spans="1:3" ht="14.25">
      <c r="A239" s="319" t="s">
        <v>520</v>
      </c>
      <c r="B239" s="319">
        <v>76</v>
      </c>
      <c r="C239" s="320" t="s">
        <v>599</v>
      </c>
    </row>
    <row r="240" spans="1:3" ht="14.25">
      <c r="A240" s="319" t="s">
        <v>520</v>
      </c>
      <c r="B240" s="319">
        <v>76</v>
      </c>
      <c r="C240" s="320" t="s">
        <v>650</v>
      </c>
    </row>
    <row r="241" spans="1:3" ht="14.25">
      <c r="A241" s="319" t="s">
        <v>520</v>
      </c>
      <c r="B241" s="319">
        <v>76</v>
      </c>
      <c r="C241" s="320" t="s">
        <v>781</v>
      </c>
    </row>
    <row r="242" spans="1:3" ht="14.25">
      <c r="A242" s="319" t="s">
        <v>520</v>
      </c>
      <c r="B242" s="319">
        <v>76</v>
      </c>
      <c r="C242" s="320" t="s">
        <v>711</v>
      </c>
    </row>
    <row r="243" spans="1:3" ht="14.25">
      <c r="A243" s="319" t="s">
        <v>520</v>
      </c>
      <c r="B243" s="319">
        <v>76</v>
      </c>
      <c r="C243" s="320" t="s">
        <v>778</v>
      </c>
    </row>
    <row r="244" spans="1:3" ht="14.25">
      <c r="A244" s="319" t="s">
        <v>604</v>
      </c>
      <c r="B244" s="319">
        <v>45</v>
      </c>
      <c r="C244" s="320" t="s">
        <v>782</v>
      </c>
    </row>
    <row r="245" spans="1:3" ht="14.25">
      <c r="A245" s="319" t="s">
        <v>522</v>
      </c>
      <c r="B245" s="319">
        <v>2</v>
      </c>
      <c r="C245" s="320" t="s">
        <v>783</v>
      </c>
    </row>
    <row r="246" spans="1:3" ht="14.25">
      <c r="A246" s="319" t="s">
        <v>522</v>
      </c>
      <c r="B246" s="319">
        <v>2</v>
      </c>
      <c r="C246" s="320" t="s">
        <v>609</v>
      </c>
    </row>
    <row r="247" spans="1:3" ht="14.25">
      <c r="A247" s="319" t="s">
        <v>522</v>
      </c>
      <c r="B247" s="319">
        <v>2</v>
      </c>
      <c r="C247" s="320" t="s">
        <v>784</v>
      </c>
    </row>
    <row r="248" spans="1:3" ht="14.25">
      <c r="A248" s="319" t="s">
        <v>522</v>
      </c>
      <c r="B248" s="319">
        <v>2</v>
      </c>
      <c r="C248" s="320" t="s">
        <v>483</v>
      </c>
    </row>
    <row r="249" spans="1:3" ht="14.25">
      <c r="A249" s="319" t="s">
        <v>522</v>
      </c>
      <c r="B249" s="319">
        <v>2</v>
      </c>
      <c r="C249" s="320" t="s">
        <v>529</v>
      </c>
    </row>
    <row r="250" spans="1:3" ht="14.25">
      <c r="A250" s="319" t="s">
        <v>522</v>
      </c>
      <c r="B250" s="319">
        <v>2</v>
      </c>
      <c r="C250" s="320" t="s">
        <v>529</v>
      </c>
    </row>
    <row r="251" spans="1:3" ht="14.25">
      <c r="A251" s="319" t="s">
        <v>522</v>
      </c>
      <c r="B251" s="319">
        <v>2</v>
      </c>
      <c r="C251" s="320" t="s">
        <v>529</v>
      </c>
    </row>
    <row r="252" spans="1:3" ht="14.25">
      <c r="A252" s="319" t="s">
        <v>522</v>
      </c>
      <c r="B252" s="319">
        <v>2</v>
      </c>
      <c r="C252" s="320" t="s">
        <v>529</v>
      </c>
    </row>
    <row r="253" spans="1:3" ht="14.25">
      <c r="A253" s="319" t="s">
        <v>522</v>
      </c>
      <c r="B253" s="319">
        <v>2</v>
      </c>
      <c r="C253" s="320" t="s">
        <v>529</v>
      </c>
    </row>
    <row r="254" spans="1:3" ht="14.25">
      <c r="A254" s="319" t="s">
        <v>522</v>
      </c>
      <c r="B254" s="319">
        <v>2</v>
      </c>
      <c r="C254" s="320" t="s">
        <v>529</v>
      </c>
    </row>
    <row r="255" spans="1:3" ht="14.25">
      <c r="A255" s="320" t="s">
        <v>522</v>
      </c>
      <c r="B255" s="320">
        <v>2</v>
      </c>
      <c r="C255" s="320" t="s">
        <v>529</v>
      </c>
    </row>
    <row r="256" spans="1:3" ht="14.25">
      <c r="A256" s="320" t="s">
        <v>522</v>
      </c>
      <c r="B256" s="320">
        <v>2</v>
      </c>
      <c r="C256" s="320" t="s">
        <v>529</v>
      </c>
    </row>
    <row r="257" spans="1:3" ht="14.25">
      <c r="A257" s="319" t="s">
        <v>522</v>
      </c>
      <c r="B257" s="319">
        <v>2</v>
      </c>
      <c r="C257" s="320" t="s">
        <v>715</v>
      </c>
    </row>
    <row r="258" spans="1:3" ht="14.25">
      <c r="A258" s="319" t="s">
        <v>522</v>
      </c>
      <c r="B258" s="319">
        <v>2</v>
      </c>
      <c r="C258" s="320" t="s">
        <v>740</v>
      </c>
    </row>
    <row r="259" spans="1:3" ht="14.25">
      <c r="A259" s="319" t="s">
        <v>522</v>
      </c>
      <c r="B259" s="319">
        <v>2</v>
      </c>
      <c r="C259" s="320" t="s">
        <v>607</v>
      </c>
    </row>
    <row r="260" spans="1:3" ht="14.25">
      <c r="A260" s="320" t="s">
        <v>524</v>
      </c>
      <c r="B260" s="320">
        <v>6</v>
      </c>
      <c r="C260" s="320" t="s">
        <v>785</v>
      </c>
    </row>
    <row r="261" spans="1:3" ht="14.25">
      <c r="A261" s="319" t="s">
        <v>524</v>
      </c>
      <c r="B261" s="319">
        <v>6</v>
      </c>
      <c r="C261" s="320" t="s">
        <v>786</v>
      </c>
    </row>
    <row r="262" spans="1:3" ht="14.25">
      <c r="A262" s="319" t="s">
        <v>524</v>
      </c>
      <c r="B262" s="319">
        <v>6</v>
      </c>
      <c r="C262" s="320" t="s">
        <v>787</v>
      </c>
    </row>
    <row r="263" spans="1:3" ht="14.25">
      <c r="A263" s="319" t="s">
        <v>524</v>
      </c>
      <c r="B263" s="319">
        <v>6</v>
      </c>
      <c r="C263" s="320" t="s">
        <v>34</v>
      </c>
    </row>
    <row r="264" spans="1:3" ht="14.25">
      <c r="A264" s="319" t="s">
        <v>524</v>
      </c>
      <c r="B264" s="319">
        <v>6</v>
      </c>
      <c r="C264" s="320" t="s">
        <v>787</v>
      </c>
    </row>
    <row r="265" spans="1:3" ht="14.25">
      <c r="A265" s="319" t="s">
        <v>524</v>
      </c>
      <c r="B265" s="319">
        <v>6</v>
      </c>
      <c r="C265" s="320" t="s">
        <v>787</v>
      </c>
    </row>
    <row r="266" spans="1:3" ht="14.25">
      <c r="A266" s="319" t="s">
        <v>524</v>
      </c>
      <c r="B266" s="319">
        <v>6</v>
      </c>
      <c r="C266" s="320" t="s">
        <v>788</v>
      </c>
    </row>
    <row r="267" spans="1:3" ht="14.25">
      <c r="A267" s="319" t="s">
        <v>524</v>
      </c>
      <c r="B267" s="319">
        <v>6</v>
      </c>
      <c r="C267" s="320" t="s">
        <v>609</v>
      </c>
    </row>
    <row r="268" spans="1:3" ht="14.25">
      <c r="A268" s="319" t="s">
        <v>524</v>
      </c>
      <c r="B268" s="319">
        <v>6</v>
      </c>
      <c r="C268" s="320" t="s">
        <v>609</v>
      </c>
    </row>
    <row r="269" spans="1:3" ht="14.25">
      <c r="A269" s="320" t="s">
        <v>524</v>
      </c>
      <c r="B269" s="320">
        <v>6</v>
      </c>
      <c r="C269" s="320" t="s">
        <v>609</v>
      </c>
    </row>
    <row r="270" spans="1:3" ht="14.25">
      <c r="A270" s="319" t="s">
        <v>524</v>
      </c>
      <c r="B270" s="319">
        <v>6</v>
      </c>
      <c r="C270" s="320" t="s">
        <v>716</v>
      </c>
    </row>
    <row r="271" spans="1:3" ht="14.25">
      <c r="A271" s="319" t="s">
        <v>524</v>
      </c>
      <c r="B271" s="319">
        <v>6</v>
      </c>
      <c r="C271" s="320" t="s">
        <v>529</v>
      </c>
    </row>
    <row r="272" spans="1:3" ht="14.25">
      <c r="A272" s="319" t="s">
        <v>524</v>
      </c>
      <c r="B272" s="319">
        <v>6</v>
      </c>
      <c r="C272" s="320" t="s">
        <v>529</v>
      </c>
    </row>
    <row r="273" spans="1:3" ht="14.25">
      <c r="A273" s="319" t="s">
        <v>524</v>
      </c>
      <c r="B273" s="319">
        <v>6</v>
      </c>
      <c r="C273" s="320" t="s">
        <v>529</v>
      </c>
    </row>
    <row r="274" spans="1:3" ht="14.25">
      <c r="A274" s="320" t="s">
        <v>524</v>
      </c>
      <c r="B274" s="320">
        <v>6</v>
      </c>
      <c r="C274" s="320" t="s">
        <v>529</v>
      </c>
    </row>
    <row r="275" spans="1:3" ht="14.25">
      <c r="A275" s="319" t="s">
        <v>524</v>
      </c>
      <c r="B275" s="319">
        <v>6</v>
      </c>
      <c r="C275" s="320" t="s">
        <v>7</v>
      </c>
    </row>
    <row r="276" spans="1:3" ht="14.25">
      <c r="A276" s="319" t="s">
        <v>524</v>
      </c>
      <c r="B276" s="319">
        <v>6</v>
      </c>
      <c r="C276" s="320" t="s">
        <v>789</v>
      </c>
    </row>
    <row r="277" spans="1:3" ht="14.25">
      <c r="A277" s="319" t="s">
        <v>524</v>
      </c>
      <c r="B277" s="319">
        <v>6</v>
      </c>
      <c r="C277" s="320" t="s">
        <v>662</v>
      </c>
    </row>
    <row r="278" spans="1:3" ht="14.25">
      <c r="A278" s="319" t="s">
        <v>524</v>
      </c>
      <c r="B278" s="319">
        <v>6</v>
      </c>
      <c r="C278" s="320" t="s">
        <v>662</v>
      </c>
    </row>
    <row r="279" spans="1:3" ht="14.25">
      <c r="A279" s="319" t="s">
        <v>524</v>
      </c>
      <c r="B279" s="319">
        <v>6</v>
      </c>
      <c r="C279" s="320" t="s">
        <v>662</v>
      </c>
    </row>
    <row r="280" spans="1:3" ht="14.25">
      <c r="A280" s="319" t="s">
        <v>524</v>
      </c>
      <c r="B280" s="319">
        <v>6</v>
      </c>
      <c r="C280" s="320" t="s">
        <v>662</v>
      </c>
    </row>
    <row r="281" spans="1:3" ht="14.25">
      <c r="A281" s="319" t="s">
        <v>524</v>
      </c>
      <c r="B281" s="319">
        <v>6</v>
      </c>
      <c r="C281" s="320" t="s">
        <v>662</v>
      </c>
    </row>
    <row r="282" spans="1:3" ht="14.25">
      <c r="A282" s="319" t="s">
        <v>524</v>
      </c>
      <c r="B282" s="319">
        <v>6</v>
      </c>
      <c r="C282" s="320" t="s">
        <v>662</v>
      </c>
    </row>
    <row r="283" spans="1:3" ht="14.25">
      <c r="A283" s="319" t="s">
        <v>524</v>
      </c>
      <c r="B283" s="319">
        <v>6</v>
      </c>
      <c r="C283" s="320" t="s">
        <v>662</v>
      </c>
    </row>
    <row r="284" spans="1:3" ht="14.25">
      <c r="A284" s="319" t="s">
        <v>524</v>
      </c>
      <c r="B284" s="319">
        <v>6</v>
      </c>
      <c r="C284" s="320" t="s">
        <v>662</v>
      </c>
    </row>
    <row r="285" spans="1:3" ht="14.25">
      <c r="A285" s="319" t="s">
        <v>524</v>
      </c>
      <c r="B285" s="319">
        <v>6</v>
      </c>
      <c r="C285" s="320" t="s">
        <v>662</v>
      </c>
    </row>
    <row r="286" spans="1:3" ht="14.25">
      <c r="A286" s="319" t="s">
        <v>524</v>
      </c>
      <c r="B286" s="319">
        <v>6</v>
      </c>
      <c r="C286" s="320" t="s">
        <v>662</v>
      </c>
    </row>
    <row r="287" spans="1:3" ht="14.25">
      <c r="A287" s="319" t="s">
        <v>524</v>
      </c>
      <c r="B287" s="319">
        <v>6</v>
      </c>
      <c r="C287" s="320" t="s">
        <v>662</v>
      </c>
    </row>
    <row r="288" spans="1:3" ht="14.25">
      <c r="A288" s="319" t="s">
        <v>524</v>
      </c>
      <c r="B288" s="319">
        <v>6</v>
      </c>
      <c r="C288" s="320" t="s">
        <v>662</v>
      </c>
    </row>
    <row r="289" spans="1:3" ht="14.25">
      <c r="A289" s="319" t="s">
        <v>524</v>
      </c>
      <c r="B289" s="319">
        <v>6</v>
      </c>
      <c r="C289" s="320" t="s">
        <v>662</v>
      </c>
    </row>
    <row r="290" spans="1:3" ht="14.25">
      <c r="A290" s="319" t="s">
        <v>524</v>
      </c>
      <c r="B290" s="319">
        <v>6</v>
      </c>
      <c r="C290" s="320" t="s">
        <v>662</v>
      </c>
    </row>
    <row r="291" spans="1:3" ht="14.25">
      <c r="A291" s="319" t="s">
        <v>524</v>
      </c>
      <c r="B291" s="319">
        <v>6</v>
      </c>
      <c r="C291" s="320" t="s">
        <v>662</v>
      </c>
    </row>
    <row r="292" spans="1:3" ht="14.25">
      <c r="A292" s="319" t="s">
        <v>524</v>
      </c>
      <c r="B292" s="319">
        <v>6</v>
      </c>
      <c r="C292" s="320" t="s">
        <v>662</v>
      </c>
    </row>
    <row r="293" spans="1:3" ht="14.25">
      <c r="A293" s="319" t="s">
        <v>524</v>
      </c>
      <c r="B293" s="319">
        <v>6</v>
      </c>
      <c r="C293" s="320" t="s">
        <v>662</v>
      </c>
    </row>
    <row r="294" spans="1:3" ht="14.25">
      <c r="A294" s="319" t="s">
        <v>524</v>
      </c>
      <c r="B294" s="319">
        <v>6</v>
      </c>
      <c r="C294" s="320" t="s">
        <v>662</v>
      </c>
    </row>
    <row r="295" spans="1:3" ht="14.25">
      <c r="A295" s="320" t="s">
        <v>524</v>
      </c>
      <c r="B295" s="320">
        <v>6</v>
      </c>
      <c r="C295" s="320" t="s">
        <v>662</v>
      </c>
    </row>
    <row r="296" spans="1:3" ht="14.25">
      <c r="A296" s="320" t="s">
        <v>524</v>
      </c>
      <c r="B296" s="320">
        <v>6</v>
      </c>
      <c r="C296" s="320" t="s">
        <v>662</v>
      </c>
    </row>
    <row r="297" spans="1:3" ht="14.25">
      <c r="A297" s="319" t="s">
        <v>531</v>
      </c>
      <c r="B297" s="319">
        <v>16</v>
      </c>
      <c r="C297" s="320" t="s">
        <v>617</v>
      </c>
    </row>
    <row r="298" spans="1:3" ht="14.25">
      <c r="A298" s="319" t="s">
        <v>531</v>
      </c>
      <c r="B298" s="319">
        <v>16</v>
      </c>
      <c r="C298" s="320" t="s">
        <v>617</v>
      </c>
    </row>
    <row r="299" spans="1:3" ht="14.25">
      <c r="A299" s="320" t="s">
        <v>531</v>
      </c>
      <c r="B299" s="320">
        <v>16</v>
      </c>
      <c r="C299" s="320" t="s">
        <v>617</v>
      </c>
    </row>
    <row r="300" spans="1:3" ht="14.25">
      <c r="A300" s="319" t="s">
        <v>531</v>
      </c>
      <c r="B300" s="319">
        <v>16</v>
      </c>
      <c r="C300" s="320" t="s">
        <v>1</v>
      </c>
    </row>
    <row r="301" spans="1:3" ht="14.25">
      <c r="A301" s="319" t="s">
        <v>531</v>
      </c>
      <c r="B301" s="319">
        <v>16</v>
      </c>
      <c r="C301" s="320" t="s">
        <v>790</v>
      </c>
    </row>
    <row r="302" spans="1:3" ht="14.25">
      <c r="A302" s="320" t="s">
        <v>531</v>
      </c>
      <c r="B302" s="320">
        <v>16</v>
      </c>
      <c r="C302" s="320" t="s">
        <v>496</v>
      </c>
    </row>
    <row r="303" spans="1:3" ht="14.25">
      <c r="A303" s="320" t="s">
        <v>531</v>
      </c>
      <c r="B303" s="320">
        <v>16</v>
      </c>
      <c r="C303" s="320" t="s">
        <v>496</v>
      </c>
    </row>
    <row r="304" spans="1:3" ht="14.25">
      <c r="A304" s="319" t="s">
        <v>531</v>
      </c>
      <c r="B304" s="319">
        <v>16</v>
      </c>
      <c r="C304" s="320" t="s">
        <v>568</v>
      </c>
    </row>
    <row r="305" spans="1:3" ht="14.25">
      <c r="A305" s="319" t="s">
        <v>531</v>
      </c>
      <c r="B305" s="319">
        <v>16</v>
      </c>
      <c r="C305" s="320" t="s">
        <v>791</v>
      </c>
    </row>
    <row r="306" spans="1:3" ht="14.25">
      <c r="A306" s="319" t="s">
        <v>531</v>
      </c>
      <c r="B306" s="319">
        <v>16</v>
      </c>
      <c r="C306" s="320" t="s">
        <v>792</v>
      </c>
    </row>
    <row r="307" spans="1:3" ht="14.25">
      <c r="A307" s="319" t="s">
        <v>531</v>
      </c>
      <c r="B307" s="319">
        <v>16</v>
      </c>
      <c r="C307" s="320" t="s">
        <v>776</v>
      </c>
    </row>
    <row r="308" spans="1:3" ht="14.25">
      <c r="A308" s="319" t="s">
        <v>531</v>
      </c>
      <c r="B308" s="319">
        <v>16</v>
      </c>
      <c r="C308" s="320" t="s">
        <v>793</v>
      </c>
    </row>
    <row r="309" spans="1:3" ht="14.25">
      <c r="A309" s="319" t="s">
        <v>619</v>
      </c>
      <c r="B309" s="319">
        <v>28</v>
      </c>
      <c r="C309" s="320" t="s">
        <v>540</v>
      </c>
    </row>
    <row r="310" spans="1:3" ht="14.25">
      <c r="A310" s="319" t="s">
        <v>619</v>
      </c>
      <c r="B310" s="319">
        <v>28</v>
      </c>
      <c r="C310" s="320" t="s">
        <v>794</v>
      </c>
    </row>
    <row r="311" spans="1:3" ht="14.25">
      <c r="A311" s="319" t="s">
        <v>619</v>
      </c>
      <c r="B311" s="319">
        <v>28</v>
      </c>
      <c r="C311" s="320" t="s">
        <v>597</v>
      </c>
    </row>
    <row r="312" spans="1:3" ht="14.25">
      <c r="A312" s="319" t="s">
        <v>619</v>
      </c>
      <c r="B312" s="319">
        <v>28</v>
      </c>
      <c r="C312" s="320" t="s">
        <v>795</v>
      </c>
    </row>
    <row r="313" spans="1:3" ht="14.25">
      <c r="A313" s="320" t="s">
        <v>619</v>
      </c>
      <c r="B313" s="320">
        <v>28</v>
      </c>
      <c r="C313" s="320" t="s">
        <v>795</v>
      </c>
    </row>
    <row r="314" spans="1:3" ht="14.25">
      <c r="A314" s="319" t="s">
        <v>619</v>
      </c>
      <c r="B314" s="319">
        <v>28</v>
      </c>
      <c r="C314" s="320" t="s">
        <v>796</v>
      </c>
    </row>
    <row r="315" spans="1:3" ht="14.25">
      <c r="A315" s="319" t="s">
        <v>619</v>
      </c>
      <c r="B315" s="319">
        <v>28</v>
      </c>
      <c r="C315" s="320" t="s">
        <v>797</v>
      </c>
    </row>
    <row r="316" spans="1:3" ht="14.25">
      <c r="A316" s="319" t="s">
        <v>533</v>
      </c>
      <c r="B316" s="319">
        <v>26</v>
      </c>
      <c r="C316" s="320" t="s">
        <v>772</v>
      </c>
    </row>
    <row r="317" spans="1:3" ht="14.25">
      <c r="A317" s="320" t="s">
        <v>533</v>
      </c>
      <c r="B317" s="320">
        <v>26</v>
      </c>
      <c r="C317" s="320" t="s">
        <v>798</v>
      </c>
    </row>
    <row r="318" spans="1:3" ht="14.25">
      <c r="A318" s="319" t="s">
        <v>533</v>
      </c>
      <c r="B318" s="319">
        <v>26</v>
      </c>
      <c r="C318" s="320" t="s">
        <v>515</v>
      </c>
    </row>
    <row r="319" spans="1:3" ht="14.25">
      <c r="A319" s="319" t="s">
        <v>724</v>
      </c>
      <c r="B319" s="319">
        <v>70</v>
      </c>
      <c r="C319" s="320" t="s">
        <v>475</v>
      </c>
    </row>
    <row r="320" spans="1:3" ht="14.25">
      <c r="A320" s="319" t="s">
        <v>724</v>
      </c>
      <c r="B320" s="319">
        <v>70</v>
      </c>
      <c r="C320" s="320" t="s">
        <v>799</v>
      </c>
    </row>
    <row r="321" spans="1:3" ht="14.25">
      <c r="A321" s="319" t="s">
        <v>724</v>
      </c>
      <c r="B321" s="319">
        <v>70</v>
      </c>
      <c r="C321" s="320" t="s">
        <v>477</v>
      </c>
    </row>
    <row r="322" spans="1:3" ht="14.25">
      <c r="A322" s="320" t="s">
        <v>724</v>
      </c>
      <c r="B322" s="320">
        <v>70</v>
      </c>
      <c r="C322" s="320" t="s">
        <v>682</v>
      </c>
    </row>
    <row r="323" spans="1:3" ht="14.25">
      <c r="A323" s="320" t="s">
        <v>536</v>
      </c>
      <c r="B323" s="320">
        <v>87</v>
      </c>
      <c r="C323" s="320" t="s">
        <v>862</v>
      </c>
    </row>
    <row r="324" spans="1:3" ht="14.25">
      <c r="A324" s="319" t="s">
        <v>536</v>
      </c>
      <c r="B324" s="319">
        <v>87</v>
      </c>
      <c r="C324" s="320" t="s">
        <v>862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5" fitToWidth="1" horizontalDpi="600" verticalDpi="600" orientation="portrait" paperSize="9" scale="74" r:id="rId1"/>
  <headerFooter alignWithMargins="0">
    <oddHeader>&amp;C&amp;"Arial,Fett"&amp;12&amp;EZuordnung von Hilfen zu den Trägern - RSD C - Oktober  2013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102</v>
      </c>
      <c r="B1" s="116"/>
      <c r="C1" s="119"/>
      <c r="D1" s="120" t="s">
        <v>150</v>
      </c>
      <c r="E1" s="121"/>
      <c r="F1" s="126" t="s">
        <v>66</v>
      </c>
      <c r="G1" s="126" t="s">
        <v>114</v>
      </c>
      <c r="I1" s="116"/>
      <c r="J1" s="116"/>
      <c r="K1" s="132"/>
      <c r="L1" s="116"/>
    </row>
    <row r="2" spans="1:12" ht="12.75">
      <c r="A2" s="136" t="s">
        <v>115</v>
      </c>
      <c r="B2" s="103" t="s">
        <v>38</v>
      </c>
      <c r="C2" s="298" t="s">
        <v>449</v>
      </c>
      <c r="E2" s="299" t="s">
        <v>450</v>
      </c>
      <c r="F2" s="4" t="s">
        <v>451</v>
      </c>
      <c r="G2" s="127" t="s">
        <v>452</v>
      </c>
      <c r="I2" s="129" t="s">
        <v>118</v>
      </c>
      <c r="J2" s="103" t="s">
        <v>255</v>
      </c>
      <c r="K2" s="133"/>
      <c r="L2" s="103" t="s">
        <v>117</v>
      </c>
    </row>
    <row r="3" spans="1:12" ht="13.5" thickBot="1">
      <c r="A3" s="136" t="s">
        <v>116</v>
      </c>
      <c r="B3" s="104"/>
      <c r="C3" s="123" t="s">
        <v>147</v>
      </c>
      <c r="D3" s="124" t="s">
        <v>148</v>
      </c>
      <c r="E3" s="125" t="s">
        <v>109</v>
      </c>
      <c r="F3" s="127" t="s">
        <v>453</v>
      </c>
      <c r="G3" s="128" t="s">
        <v>453</v>
      </c>
      <c r="I3" s="130" t="s">
        <v>119</v>
      </c>
      <c r="J3" s="104" t="s">
        <v>256</v>
      </c>
      <c r="K3" s="134" t="s">
        <v>86</v>
      </c>
      <c r="L3" s="104" t="s">
        <v>87</v>
      </c>
    </row>
    <row r="4" spans="1:13" ht="25.5">
      <c r="A4" s="26" t="s">
        <v>226</v>
      </c>
      <c r="B4" s="215" t="s">
        <v>390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386</v>
      </c>
      <c r="I4" s="16" t="s">
        <v>312</v>
      </c>
      <c r="J4" s="131">
        <v>80</v>
      </c>
      <c r="K4" s="81" t="s">
        <v>209</v>
      </c>
      <c r="L4" s="73"/>
      <c r="M4" s="27" t="s">
        <v>89</v>
      </c>
    </row>
    <row r="5" spans="1:13" ht="12.75">
      <c r="A5" s="26" t="s">
        <v>227</v>
      </c>
      <c r="B5" s="27" t="s">
        <v>305</v>
      </c>
      <c r="C5" s="25"/>
      <c r="D5" s="30"/>
      <c r="E5" s="118">
        <f aca="true" t="shared" si="0" ref="E5:E12">SUM(C5:D5)</f>
        <v>0</v>
      </c>
      <c r="F5" s="58"/>
      <c r="G5" s="87">
        <f>SUM(E5-F5)</f>
        <v>0</v>
      </c>
      <c r="H5" s="244" t="s">
        <v>386</v>
      </c>
      <c r="I5" s="16" t="s">
        <v>313</v>
      </c>
      <c r="J5" s="82">
        <v>81</v>
      </c>
      <c r="K5" s="81" t="s">
        <v>210</v>
      </c>
      <c r="L5" s="50"/>
      <c r="M5" s="27" t="s">
        <v>89</v>
      </c>
    </row>
    <row r="6" spans="1:13" ht="12.75">
      <c r="A6" s="26" t="s">
        <v>227</v>
      </c>
      <c r="B6" s="27" t="s">
        <v>306</v>
      </c>
      <c r="C6" s="25"/>
      <c r="D6" s="30"/>
      <c r="E6" s="118">
        <f t="shared" si="0"/>
        <v>0</v>
      </c>
      <c r="F6" s="58"/>
      <c r="G6" s="87">
        <f>SUM(E6-F6)</f>
        <v>0</v>
      </c>
      <c r="H6" s="244" t="s">
        <v>386</v>
      </c>
      <c r="I6" s="16" t="s">
        <v>314</v>
      </c>
      <c r="J6" s="82">
        <v>88</v>
      </c>
      <c r="K6" s="81" t="s">
        <v>211</v>
      </c>
      <c r="L6" s="50"/>
      <c r="M6" s="27" t="s">
        <v>89</v>
      </c>
    </row>
    <row r="7" spans="1:13" ht="12.75">
      <c r="A7" s="26" t="s">
        <v>228</v>
      </c>
      <c r="B7" s="27" t="s">
        <v>460</v>
      </c>
      <c r="C7" s="25"/>
      <c r="D7" s="30"/>
      <c r="E7" s="118">
        <f t="shared" si="0"/>
        <v>0</v>
      </c>
      <c r="F7" s="58"/>
      <c r="G7" s="87">
        <f>SUM(E7-F7)</f>
        <v>0</v>
      </c>
      <c r="H7" s="244" t="s">
        <v>386</v>
      </c>
      <c r="I7" s="16" t="s">
        <v>315</v>
      </c>
      <c r="J7" s="82">
        <v>82</v>
      </c>
      <c r="K7" s="81" t="s">
        <v>212</v>
      </c>
      <c r="L7" s="50"/>
      <c r="M7" s="27" t="s">
        <v>89</v>
      </c>
    </row>
    <row r="8" spans="1:13" ht="12.75">
      <c r="A8" s="26" t="s">
        <v>229</v>
      </c>
      <c r="B8" s="27" t="s">
        <v>188</v>
      </c>
      <c r="C8" s="25">
        <v>2</v>
      </c>
      <c r="D8" s="30">
        <v>1</v>
      </c>
      <c r="E8" s="118">
        <f t="shared" si="0"/>
        <v>3</v>
      </c>
      <c r="F8" s="58">
        <v>3</v>
      </c>
      <c r="G8" s="87">
        <f>SUM(E8-F8)</f>
        <v>0</v>
      </c>
      <c r="H8" s="244" t="s">
        <v>386</v>
      </c>
      <c r="I8" s="16" t="s">
        <v>120</v>
      </c>
      <c r="J8" s="82">
        <v>17</v>
      </c>
      <c r="K8" s="81" t="s">
        <v>63</v>
      </c>
      <c r="L8" s="50">
        <v>150.3</v>
      </c>
      <c r="M8" s="27" t="s">
        <v>89</v>
      </c>
    </row>
    <row r="9" spans="1:13" ht="12.75">
      <c r="A9" s="26" t="s">
        <v>44</v>
      </c>
      <c r="B9" s="27" t="s">
        <v>207</v>
      </c>
      <c r="C9" s="25"/>
      <c r="D9" s="30">
        <v>5</v>
      </c>
      <c r="E9" s="118">
        <f t="shared" si="0"/>
        <v>5</v>
      </c>
      <c r="F9" s="58">
        <v>7</v>
      </c>
      <c r="G9" s="40">
        <f>SUM(E12+E10+E9-F9)</f>
        <v>0</v>
      </c>
      <c r="H9" s="244" t="s">
        <v>386</v>
      </c>
      <c r="I9" s="16" t="s">
        <v>121</v>
      </c>
      <c r="J9" s="82">
        <v>49</v>
      </c>
      <c r="K9" s="16" t="s">
        <v>213</v>
      </c>
      <c r="L9" s="50">
        <v>44824.61</v>
      </c>
      <c r="M9" s="27" t="s">
        <v>89</v>
      </c>
    </row>
    <row r="10" spans="1:13" ht="12.75">
      <c r="A10" s="26" t="s">
        <v>44</v>
      </c>
      <c r="B10" s="27" t="s">
        <v>208</v>
      </c>
      <c r="C10" s="25"/>
      <c r="D10" s="30">
        <v>2</v>
      </c>
      <c r="E10" s="118">
        <f t="shared" si="0"/>
        <v>2</v>
      </c>
      <c r="F10" s="42" t="s">
        <v>172</v>
      </c>
      <c r="G10" s="40" t="s">
        <v>174</v>
      </c>
      <c r="H10" s="244" t="s">
        <v>386</v>
      </c>
      <c r="I10" s="16" t="s">
        <v>121</v>
      </c>
      <c r="J10" s="82">
        <v>50</v>
      </c>
      <c r="K10" s="81" t="s">
        <v>83</v>
      </c>
      <c r="L10" s="50"/>
      <c r="M10" s="27" t="s">
        <v>89</v>
      </c>
    </row>
    <row r="11" spans="1:13" ht="12.75">
      <c r="A11" s="26" t="s">
        <v>76</v>
      </c>
      <c r="B11" s="27" t="s">
        <v>77</v>
      </c>
      <c r="C11" s="25">
        <v>9</v>
      </c>
      <c r="D11" s="30">
        <v>4</v>
      </c>
      <c r="E11" s="118">
        <f t="shared" si="0"/>
        <v>13</v>
      </c>
      <c r="F11" s="24">
        <v>13</v>
      </c>
      <c r="G11" s="87">
        <f>SUM(E11-F11)</f>
        <v>0</v>
      </c>
      <c r="H11" s="244" t="s">
        <v>386</v>
      </c>
      <c r="I11" s="16" t="s">
        <v>122</v>
      </c>
      <c r="J11" s="82">
        <v>15</v>
      </c>
      <c r="K11" s="81" t="s">
        <v>78</v>
      </c>
      <c r="L11" s="50">
        <v>12304.38</v>
      </c>
      <c r="M11" s="27" t="s">
        <v>89</v>
      </c>
    </row>
    <row r="12" spans="1:13" ht="13.5" thickBot="1">
      <c r="A12" s="75" t="s">
        <v>85</v>
      </c>
      <c r="B12" s="27" t="s">
        <v>311</v>
      </c>
      <c r="C12" s="141"/>
      <c r="D12" s="74"/>
      <c r="E12" s="220">
        <f t="shared" si="0"/>
        <v>0</v>
      </c>
      <c r="F12" s="139" t="s">
        <v>172</v>
      </c>
      <c r="G12" s="76" t="s">
        <v>174</v>
      </c>
      <c r="H12" s="244" t="s">
        <v>386</v>
      </c>
      <c r="I12" s="16" t="s">
        <v>121</v>
      </c>
      <c r="J12" s="140">
        <v>60</v>
      </c>
      <c r="K12" s="16" t="s">
        <v>84</v>
      </c>
      <c r="L12" s="70"/>
      <c r="M12" s="27" t="s">
        <v>89</v>
      </c>
    </row>
    <row r="13" spans="1:13" ht="5.25" customHeight="1" thickBot="1">
      <c r="A13" s="226"/>
      <c r="B13" s="225"/>
      <c r="C13" s="227" t="s">
        <v>125</v>
      </c>
      <c r="D13" s="228" t="s">
        <v>125</v>
      </c>
      <c r="E13" s="228" t="s">
        <v>125</v>
      </c>
      <c r="F13" s="229" t="s">
        <v>125</v>
      </c>
      <c r="G13" s="240" t="s">
        <v>125</v>
      </c>
      <c r="H13" s="245"/>
      <c r="I13" s="242"/>
      <c r="J13" s="229"/>
      <c r="K13" s="228"/>
      <c r="L13" s="230" t="s">
        <v>125</v>
      </c>
      <c r="M13" s="231"/>
    </row>
    <row r="14" spans="1:13" ht="12.75">
      <c r="A14" s="84" t="s">
        <v>231</v>
      </c>
      <c r="B14" t="s">
        <v>190</v>
      </c>
      <c r="C14" s="117">
        <v>2</v>
      </c>
      <c r="D14" s="85">
        <v>1</v>
      </c>
      <c r="E14" s="118">
        <f aca="true" t="shared" si="1" ref="E14:E23">SUM(C14:D14)</f>
        <v>3</v>
      </c>
      <c r="F14" s="142">
        <v>3</v>
      </c>
      <c r="G14" s="87">
        <f>SUM(E14-F14)</f>
        <v>0</v>
      </c>
      <c r="H14" s="133" t="s">
        <v>387</v>
      </c>
      <c r="I14" s="16" t="s">
        <v>222</v>
      </c>
      <c r="J14" s="131">
        <v>23</v>
      </c>
      <c r="K14" s="81" t="s">
        <v>195</v>
      </c>
      <c r="L14" s="73">
        <v>696.96</v>
      </c>
      <c r="M14" t="s">
        <v>89</v>
      </c>
    </row>
    <row r="15" spans="1:13" ht="12.75">
      <c r="A15" s="26" t="s">
        <v>231</v>
      </c>
      <c r="B15" t="s">
        <v>225</v>
      </c>
      <c r="C15" s="25"/>
      <c r="D15" s="30"/>
      <c r="E15" s="118">
        <f t="shared" si="1"/>
        <v>0</v>
      </c>
      <c r="F15" s="42" t="s">
        <v>172</v>
      </c>
      <c r="G15" s="40" t="s">
        <v>175</v>
      </c>
      <c r="H15" s="133" t="s">
        <v>388</v>
      </c>
      <c r="I15" s="16" t="s">
        <v>233</v>
      </c>
      <c r="J15" s="82">
        <v>18</v>
      </c>
      <c r="K15" s="81" t="s">
        <v>158</v>
      </c>
      <c r="L15" s="50"/>
      <c r="M15" t="s">
        <v>89</v>
      </c>
    </row>
    <row r="16" spans="1:13" ht="12.75">
      <c r="A16" s="26" t="s">
        <v>231</v>
      </c>
      <c r="B16" t="s">
        <v>423</v>
      </c>
      <c r="C16" s="25"/>
      <c r="D16" s="30"/>
      <c r="E16" s="118">
        <f t="shared" si="1"/>
        <v>0</v>
      </c>
      <c r="F16" s="42" t="s">
        <v>172</v>
      </c>
      <c r="G16" s="87" t="s">
        <v>461</v>
      </c>
      <c r="H16" s="133" t="s">
        <v>389</v>
      </c>
      <c r="I16" s="16" t="s">
        <v>319</v>
      </c>
      <c r="J16" s="82">
        <v>19</v>
      </c>
      <c r="K16" s="81" t="s">
        <v>159</v>
      </c>
      <c r="L16" s="50"/>
      <c r="M16" t="s">
        <v>89</v>
      </c>
    </row>
    <row r="17" spans="1:13" ht="12.75">
      <c r="A17" s="26" t="s">
        <v>231</v>
      </c>
      <c r="B17" t="s">
        <v>424</v>
      </c>
      <c r="C17" s="25"/>
      <c r="D17" s="30"/>
      <c r="E17" s="118">
        <f t="shared" si="1"/>
        <v>0</v>
      </c>
      <c r="F17" s="42" t="s">
        <v>172</v>
      </c>
      <c r="G17" s="87" t="s">
        <v>462</v>
      </c>
      <c r="H17" s="133" t="s">
        <v>389</v>
      </c>
      <c r="I17" s="16" t="s">
        <v>320</v>
      </c>
      <c r="J17" s="82">
        <v>24</v>
      </c>
      <c r="K17" s="81" t="s">
        <v>321</v>
      </c>
      <c r="L17" s="50"/>
      <c r="M17" t="s">
        <v>89</v>
      </c>
    </row>
    <row r="18" spans="1:13" ht="12.75">
      <c r="A18" s="26" t="s">
        <v>230</v>
      </c>
      <c r="B18" t="s">
        <v>193</v>
      </c>
      <c r="C18" s="25">
        <v>4</v>
      </c>
      <c r="D18" s="30">
        <v>10</v>
      </c>
      <c r="E18" s="118">
        <f t="shared" si="1"/>
        <v>14</v>
      </c>
      <c r="F18" s="24">
        <v>23</v>
      </c>
      <c r="G18" s="40">
        <f>SUM(E19+E18-F18)</f>
        <v>0</v>
      </c>
      <c r="H18" s="133" t="s">
        <v>387</v>
      </c>
      <c r="I18" s="16" t="s">
        <v>215</v>
      </c>
      <c r="J18" s="82">
        <v>22</v>
      </c>
      <c r="K18" s="16" t="s">
        <v>194</v>
      </c>
      <c r="L18" s="70">
        <v>2744.25</v>
      </c>
      <c r="M18" t="s">
        <v>89</v>
      </c>
    </row>
    <row r="19" spans="1:13" ht="12.75">
      <c r="A19" s="84" t="s">
        <v>230</v>
      </c>
      <c r="B19" t="s">
        <v>45</v>
      </c>
      <c r="C19" s="25">
        <v>5</v>
      </c>
      <c r="D19" s="30">
        <v>4</v>
      </c>
      <c r="E19" s="118">
        <f t="shared" si="1"/>
        <v>9</v>
      </c>
      <c r="F19" s="42" t="s">
        <v>172</v>
      </c>
      <c r="G19" s="40" t="s">
        <v>382</v>
      </c>
      <c r="H19" s="133" t="s">
        <v>387</v>
      </c>
      <c r="I19" s="16" t="s">
        <v>215</v>
      </c>
      <c r="J19" s="82">
        <v>1</v>
      </c>
      <c r="K19" s="81" t="s">
        <v>57</v>
      </c>
      <c r="L19" s="70">
        <v>3908.31</v>
      </c>
      <c r="M19" t="s">
        <v>89</v>
      </c>
    </row>
    <row r="20" spans="1:13" ht="12.75">
      <c r="A20" s="75" t="s">
        <v>135</v>
      </c>
      <c r="B20" t="s">
        <v>316</v>
      </c>
      <c r="C20" s="25"/>
      <c r="D20" s="30"/>
      <c r="E20" s="118">
        <f t="shared" si="1"/>
        <v>0</v>
      </c>
      <c r="F20" s="58"/>
      <c r="G20" s="87">
        <f>SUM(E20-F20)</f>
        <v>0</v>
      </c>
      <c r="H20" s="133" t="s">
        <v>387</v>
      </c>
      <c r="I20" s="16" t="s">
        <v>154</v>
      </c>
      <c r="J20" s="82">
        <v>7</v>
      </c>
      <c r="K20" s="81" t="s">
        <v>136</v>
      </c>
      <c r="L20" s="70"/>
      <c r="M20" t="s">
        <v>89</v>
      </c>
    </row>
    <row r="21" spans="1:13" ht="12.75">
      <c r="A21" s="26" t="s">
        <v>46</v>
      </c>
      <c r="B21" t="s">
        <v>47</v>
      </c>
      <c r="C21" s="25"/>
      <c r="D21" s="30"/>
      <c r="E21" s="118">
        <f t="shared" si="1"/>
        <v>0</v>
      </c>
      <c r="F21" s="58"/>
      <c r="G21" s="87">
        <f>SUM(E21-F21)</f>
        <v>0</v>
      </c>
      <c r="H21" s="133" t="s">
        <v>387</v>
      </c>
      <c r="I21" s="16" t="s">
        <v>217</v>
      </c>
      <c r="J21" s="82">
        <v>8</v>
      </c>
      <c r="K21" s="81" t="s">
        <v>56</v>
      </c>
      <c r="L21" s="50"/>
      <c r="M21" t="s">
        <v>89</v>
      </c>
    </row>
    <row r="22" spans="1:13" ht="12.75">
      <c r="A22" s="26" t="s">
        <v>48</v>
      </c>
      <c r="B22" t="s">
        <v>189</v>
      </c>
      <c r="C22" s="141">
        <v>5</v>
      </c>
      <c r="D22" s="74">
        <v>7</v>
      </c>
      <c r="E22" s="118">
        <f t="shared" si="1"/>
        <v>12</v>
      </c>
      <c r="F22" s="138">
        <v>12</v>
      </c>
      <c r="G22" s="87">
        <f>SUM(E22-F22)</f>
        <v>0</v>
      </c>
      <c r="H22" s="133" t="s">
        <v>387</v>
      </c>
      <c r="I22" s="16" t="s">
        <v>219</v>
      </c>
      <c r="J22" s="140">
        <v>9</v>
      </c>
      <c r="K22" s="81" t="s">
        <v>58</v>
      </c>
      <c r="L22" s="70">
        <v>3932.85</v>
      </c>
      <c r="M22" t="s">
        <v>89</v>
      </c>
    </row>
    <row r="23" spans="1:13" ht="13.5" thickBot="1">
      <c r="A23" s="75" t="s">
        <v>49</v>
      </c>
      <c r="B23" t="s">
        <v>50</v>
      </c>
      <c r="C23" s="141">
        <v>30</v>
      </c>
      <c r="D23" s="74">
        <v>16</v>
      </c>
      <c r="E23" s="220">
        <f t="shared" si="1"/>
        <v>46</v>
      </c>
      <c r="F23" s="138">
        <v>46</v>
      </c>
      <c r="G23" s="101">
        <f>SUM(E23-F23)</f>
        <v>0</v>
      </c>
      <c r="H23" s="133" t="s">
        <v>387</v>
      </c>
      <c r="I23" s="16" t="s">
        <v>220</v>
      </c>
      <c r="J23" s="140">
        <v>10</v>
      </c>
      <c r="K23" s="81" t="s">
        <v>59</v>
      </c>
      <c r="L23" s="70">
        <v>24966.95</v>
      </c>
      <c r="M23" t="s">
        <v>89</v>
      </c>
    </row>
    <row r="24" spans="1:13" ht="5.25" customHeight="1" thickBot="1">
      <c r="A24" s="232"/>
      <c r="B24" s="233"/>
      <c r="C24" s="228" t="s">
        <v>125</v>
      </c>
      <c r="D24" s="228" t="s">
        <v>125</v>
      </c>
      <c r="E24" s="228" t="s">
        <v>125</v>
      </c>
      <c r="F24" s="229" t="s">
        <v>125</v>
      </c>
      <c r="G24" s="240" t="s">
        <v>125</v>
      </c>
      <c r="H24" s="245"/>
      <c r="I24" s="242"/>
      <c r="J24" s="229"/>
      <c r="K24" s="228"/>
      <c r="L24" s="230" t="s">
        <v>125</v>
      </c>
      <c r="M24" s="231"/>
    </row>
    <row r="25" spans="1:13" ht="12.75">
      <c r="A25" s="84" t="s">
        <v>51</v>
      </c>
      <c r="B25" t="s">
        <v>142</v>
      </c>
      <c r="C25" s="117">
        <v>9</v>
      </c>
      <c r="D25" s="85">
        <v>2</v>
      </c>
      <c r="E25" s="118">
        <f>SUM(C25:D25)</f>
        <v>11</v>
      </c>
      <c r="F25" s="142">
        <v>11</v>
      </c>
      <c r="G25" s="87">
        <f>SUM(E15+E28+E25-F25)</f>
        <v>0</v>
      </c>
      <c r="H25" s="133" t="s">
        <v>388</v>
      </c>
      <c r="I25" s="16" t="s">
        <v>233</v>
      </c>
      <c r="J25" s="131">
        <v>20</v>
      </c>
      <c r="K25" s="16" t="s">
        <v>60</v>
      </c>
      <c r="L25" s="73">
        <v>14864.18</v>
      </c>
      <c r="M25" t="s">
        <v>89</v>
      </c>
    </row>
    <row r="26" spans="1:13" ht="12.75">
      <c r="A26" s="26" t="s">
        <v>51</v>
      </c>
      <c r="B26" t="s">
        <v>155</v>
      </c>
      <c r="C26" s="58" t="s">
        <v>124</v>
      </c>
      <c r="D26" s="58" t="s">
        <v>124</v>
      </c>
      <c r="E26" s="58" t="s">
        <v>124</v>
      </c>
      <c r="F26" s="42" t="s">
        <v>172</v>
      </c>
      <c r="G26" s="40" t="s">
        <v>175</v>
      </c>
      <c r="H26" s="133" t="s">
        <v>388</v>
      </c>
      <c r="I26" s="16" t="s">
        <v>233</v>
      </c>
      <c r="J26" s="82">
        <v>36</v>
      </c>
      <c r="K26" s="81" t="s">
        <v>139</v>
      </c>
      <c r="L26" s="50"/>
      <c r="M26" t="s">
        <v>89</v>
      </c>
    </row>
    <row r="27" spans="1:13" ht="12.75">
      <c r="A27" s="26" t="s">
        <v>51</v>
      </c>
      <c r="B27" t="s">
        <v>156</v>
      </c>
      <c r="C27" s="58" t="s">
        <v>124</v>
      </c>
      <c r="D27" s="58" t="s">
        <v>124</v>
      </c>
      <c r="E27" s="58" t="s">
        <v>124</v>
      </c>
      <c r="F27" s="42" t="s">
        <v>172</v>
      </c>
      <c r="G27" s="40" t="s">
        <v>175</v>
      </c>
      <c r="H27" s="133" t="s">
        <v>388</v>
      </c>
      <c r="I27" s="16" t="s">
        <v>233</v>
      </c>
      <c r="J27" s="82">
        <v>36</v>
      </c>
      <c r="K27" s="81" t="s">
        <v>140</v>
      </c>
      <c r="L27" s="50"/>
      <c r="M27" t="s">
        <v>89</v>
      </c>
    </row>
    <row r="28" spans="1:13" ht="13.5" thickBot="1">
      <c r="A28" s="75" t="s">
        <v>80</v>
      </c>
      <c r="B28" t="s">
        <v>79</v>
      </c>
      <c r="C28" s="141"/>
      <c r="D28" s="74"/>
      <c r="E28" s="138">
        <f>SUM(C28:D28)</f>
        <v>0</v>
      </c>
      <c r="F28" s="139" t="s">
        <v>172</v>
      </c>
      <c r="G28" s="76" t="s">
        <v>175</v>
      </c>
      <c r="H28" s="133" t="s">
        <v>388</v>
      </c>
      <c r="I28" s="16" t="s">
        <v>233</v>
      </c>
      <c r="J28" s="140">
        <v>36</v>
      </c>
      <c r="K28" s="81" t="s">
        <v>141</v>
      </c>
      <c r="L28" s="70"/>
      <c r="M28" t="s">
        <v>89</v>
      </c>
    </row>
    <row r="29" spans="1:13" ht="5.25" customHeight="1" thickBot="1">
      <c r="A29" s="232"/>
      <c r="B29" s="234"/>
      <c r="C29" s="228" t="s">
        <v>125</v>
      </c>
      <c r="D29" s="228" t="s">
        <v>125</v>
      </c>
      <c r="E29" s="228" t="s">
        <v>125</v>
      </c>
      <c r="F29" s="229" t="s">
        <v>125</v>
      </c>
      <c r="G29" s="240" t="s">
        <v>125</v>
      </c>
      <c r="H29" s="245"/>
      <c r="I29" s="235"/>
      <c r="J29" s="229"/>
      <c r="K29" s="236"/>
      <c r="L29" s="230" t="s">
        <v>125</v>
      </c>
      <c r="M29" s="231"/>
    </row>
    <row r="30" spans="1:13" ht="12.75">
      <c r="A30" s="84" t="s">
        <v>52</v>
      </c>
      <c r="B30" t="s">
        <v>322</v>
      </c>
      <c r="C30" s="117">
        <v>6</v>
      </c>
      <c r="D30" s="85">
        <v>2</v>
      </c>
      <c r="E30" s="118">
        <f>SUM(C30:D30)</f>
        <v>8</v>
      </c>
      <c r="F30" s="142">
        <v>20</v>
      </c>
      <c r="G30" s="87">
        <f>SUM(E40+E39+E38+E37+E33+E32+E31+E30-F30)</f>
        <v>0</v>
      </c>
      <c r="H30" s="133" t="s">
        <v>389</v>
      </c>
      <c r="I30" s="16" t="s">
        <v>247</v>
      </c>
      <c r="J30" s="131">
        <v>30</v>
      </c>
      <c r="K30" s="16" t="s">
        <v>64</v>
      </c>
      <c r="L30" s="73">
        <v>7169.51</v>
      </c>
      <c r="M30" t="s">
        <v>89</v>
      </c>
    </row>
    <row r="31" spans="1:13" ht="12.75">
      <c r="A31" s="26" t="s">
        <v>52</v>
      </c>
      <c r="B31" t="s">
        <v>399</v>
      </c>
      <c r="C31" s="25">
        <v>7</v>
      </c>
      <c r="D31" s="30">
        <v>2</v>
      </c>
      <c r="E31" s="58">
        <f>SUM(C31:D31)</f>
        <v>9</v>
      </c>
      <c r="F31" s="42" t="s">
        <v>172</v>
      </c>
      <c r="G31" s="40" t="s">
        <v>173</v>
      </c>
      <c r="H31" s="133" t="s">
        <v>389</v>
      </c>
      <c r="I31" s="16" t="s">
        <v>247</v>
      </c>
      <c r="J31" s="82">
        <v>38</v>
      </c>
      <c r="K31" s="81" t="s">
        <v>143</v>
      </c>
      <c r="L31" s="50">
        <v>14025.94</v>
      </c>
      <c r="M31" t="s">
        <v>89</v>
      </c>
    </row>
    <row r="32" spans="1:13" ht="12.75">
      <c r="A32" s="26" t="s">
        <v>52</v>
      </c>
      <c r="B32" t="s">
        <v>400</v>
      </c>
      <c r="C32" s="25">
        <v>1</v>
      </c>
      <c r="D32" s="30"/>
      <c r="E32" s="58">
        <f>SUM(C32:D32)</f>
        <v>1</v>
      </c>
      <c r="F32" s="42" t="s">
        <v>172</v>
      </c>
      <c r="G32" s="40" t="s">
        <v>173</v>
      </c>
      <c r="H32" s="133" t="s">
        <v>389</v>
      </c>
      <c r="I32" s="16" t="s">
        <v>247</v>
      </c>
      <c r="J32" s="82">
        <v>32</v>
      </c>
      <c r="K32" s="81" t="s">
        <v>61</v>
      </c>
      <c r="L32" s="50"/>
      <c r="M32" t="s">
        <v>89</v>
      </c>
    </row>
    <row r="33" spans="1:13" ht="12.75">
      <c r="A33" s="26" t="s">
        <v>52</v>
      </c>
      <c r="B33" t="s">
        <v>401</v>
      </c>
      <c r="C33" s="25"/>
      <c r="D33" s="30"/>
      <c r="E33" s="58">
        <f>SUM(C33:D33)</f>
        <v>0</v>
      </c>
      <c r="F33" s="42" t="s">
        <v>172</v>
      </c>
      <c r="G33" s="40" t="s">
        <v>173</v>
      </c>
      <c r="H33" s="133" t="s">
        <v>389</v>
      </c>
      <c r="I33" s="16" t="s">
        <v>247</v>
      </c>
      <c r="J33" s="82">
        <v>39</v>
      </c>
      <c r="K33" s="81" t="s">
        <v>267</v>
      </c>
      <c r="L33" s="50"/>
      <c r="M33" t="s">
        <v>89</v>
      </c>
    </row>
    <row r="34" spans="1:13" ht="12.75">
      <c r="A34" s="26" t="s">
        <v>52</v>
      </c>
      <c r="B34" t="s">
        <v>402</v>
      </c>
      <c r="C34" s="58" t="s">
        <v>124</v>
      </c>
      <c r="D34" s="58" t="s">
        <v>124</v>
      </c>
      <c r="E34" s="58" t="s">
        <v>124</v>
      </c>
      <c r="F34" s="42" t="s">
        <v>172</v>
      </c>
      <c r="G34" s="40" t="s">
        <v>173</v>
      </c>
      <c r="H34" s="133" t="s">
        <v>389</v>
      </c>
      <c r="I34" s="16" t="s">
        <v>247</v>
      </c>
      <c r="J34" s="170" t="s">
        <v>269</v>
      </c>
      <c r="K34" s="81" t="s">
        <v>74</v>
      </c>
      <c r="L34" s="50">
        <v>2326.78</v>
      </c>
      <c r="M34" t="s">
        <v>89</v>
      </c>
    </row>
    <row r="35" spans="1:13" ht="12.75">
      <c r="A35" s="26" t="s">
        <v>52</v>
      </c>
      <c r="B35" t="s">
        <v>403</v>
      </c>
      <c r="C35" s="58" t="s">
        <v>124</v>
      </c>
      <c r="D35" s="58" t="s">
        <v>124</v>
      </c>
      <c r="E35" s="58" t="s">
        <v>124</v>
      </c>
      <c r="F35" s="42" t="s">
        <v>172</v>
      </c>
      <c r="G35" s="40" t="s">
        <v>173</v>
      </c>
      <c r="H35" s="133" t="s">
        <v>389</v>
      </c>
      <c r="I35" s="16" t="s">
        <v>247</v>
      </c>
      <c r="J35" s="170" t="s">
        <v>269</v>
      </c>
      <c r="K35" s="81" t="s">
        <v>137</v>
      </c>
      <c r="L35" s="50">
        <v>40</v>
      </c>
      <c r="M35" t="s">
        <v>89</v>
      </c>
    </row>
    <row r="36" spans="1:13" ht="12.75">
      <c r="A36" s="75" t="s">
        <v>52</v>
      </c>
      <c r="B36" t="s">
        <v>404</v>
      </c>
      <c r="C36" s="138" t="s">
        <v>124</v>
      </c>
      <c r="D36" s="138" t="s">
        <v>124</v>
      </c>
      <c r="E36" s="138" t="s">
        <v>124</v>
      </c>
      <c r="F36" s="139" t="s">
        <v>172</v>
      </c>
      <c r="G36" s="76" t="s">
        <v>173</v>
      </c>
      <c r="H36" s="133" t="s">
        <v>389</v>
      </c>
      <c r="I36" s="16" t="s">
        <v>247</v>
      </c>
      <c r="J36" s="170" t="s">
        <v>269</v>
      </c>
      <c r="K36" s="81" t="s">
        <v>138</v>
      </c>
      <c r="L36" s="70">
        <v>13.2</v>
      </c>
      <c r="M36" t="s">
        <v>89</v>
      </c>
    </row>
    <row r="37" spans="1:13" ht="12.75">
      <c r="A37" s="75" t="s">
        <v>52</v>
      </c>
      <c r="B37" t="s">
        <v>405</v>
      </c>
      <c r="C37" s="25"/>
      <c r="D37" s="30">
        <v>2</v>
      </c>
      <c r="E37" s="58">
        <f>SUM(C37:D37)</f>
        <v>2</v>
      </c>
      <c r="F37" s="42" t="s">
        <v>172</v>
      </c>
      <c r="G37" s="40" t="s">
        <v>173</v>
      </c>
      <c r="H37" s="244" t="s">
        <v>389</v>
      </c>
      <c r="I37" s="16" t="s">
        <v>247</v>
      </c>
      <c r="J37" s="218">
        <v>51</v>
      </c>
      <c r="K37" s="81" t="s">
        <v>324</v>
      </c>
      <c r="L37" s="70">
        <v>1372.03</v>
      </c>
      <c r="M37" t="s">
        <v>89</v>
      </c>
    </row>
    <row r="38" spans="1:13" ht="12.75">
      <c r="A38" s="75" t="s">
        <v>52</v>
      </c>
      <c r="B38" t="s">
        <v>406</v>
      </c>
      <c r="C38" s="25"/>
      <c r="D38" s="30"/>
      <c r="E38" s="58">
        <f>SUM(C38:D38)</f>
        <v>0</v>
      </c>
      <c r="F38" s="42" t="s">
        <v>172</v>
      </c>
      <c r="G38" s="40" t="s">
        <v>173</v>
      </c>
      <c r="H38" s="244" t="s">
        <v>389</v>
      </c>
      <c r="I38" s="16" t="s">
        <v>247</v>
      </c>
      <c r="J38" s="218">
        <v>52</v>
      </c>
      <c r="K38" s="81" t="s">
        <v>328</v>
      </c>
      <c r="L38" s="70"/>
      <c r="M38" t="s">
        <v>89</v>
      </c>
    </row>
    <row r="39" spans="1:13" ht="12.75">
      <c r="A39" s="75" t="s">
        <v>52</v>
      </c>
      <c r="B39" t="s">
        <v>407</v>
      </c>
      <c r="C39" s="25"/>
      <c r="D39" s="30"/>
      <c r="E39" s="58">
        <f>SUM(C39:D39)</f>
        <v>0</v>
      </c>
      <c r="F39" s="42" t="s">
        <v>172</v>
      </c>
      <c r="G39" s="40" t="s">
        <v>173</v>
      </c>
      <c r="H39" s="244" t="s">
        <v>389</v>
      </c>
      <c r="I39" s="16" t="s">
        <v>247</v>
      </c>
      <c r="J39" s="218">
        <v>53</v>
      </c>
      <c r="K39" s="81" t="s">
        <v>333</v>
      </c>
      <c r="L39" s="70"/>
      <c r="M39" t="s">
        <v>89</v>
      </c>
    </row>
    <row r="40" spans="1:13" ht="12.75">
      <c r="A40" s="75" t="s">
        <v>52</v>
      </c>
      <c r="B40" t="s">
        <v>408</v>
      </c>
      <c r="C40" s="25"/>
      <c r="D40" s="30"/>
      <c r="E40" s="58">
        <f>SUM(C40:D40)</f>
        <v>0</v>
      </c>
      <c r="F40" s="42" t="s">
        <v>172</v>
      </c>
      <c r="G40" s="40" t="s">
        <v>173</v>
      </c>
      <c r="H40" s="244" t="s">
        <v>389</v>
      </c>
      <c r="I40" s="16" t="s">
        <v>247</v>
      </c>
      <c r="J40" s="218">
        <v>54</v>
      </c>
      <c r="K40" s="81" t="s">
        <v>335</v>
      </c>
      <c r="L40" s="70"/>
      <c r="M40" t="s">
        <v>89</v>
      </c>
    </row>
    <row r="41" spans="1:13" ht="12.75">
      <c r="A41" s="75" t="s">
        <v>52</v>
      </c>
      <c r="B41" t="s">
        <v>409</v>
      </c>
      <c r="C41" s="58" t="s">
        <v>124</v>
      </c>
      <c r="D41" s="58" t="s">
        <v>124</v>
      </c>
      <c r="E41" s="58" t="s">
        <v>124</v>
      </c>
      <c r="F41" s="42" t="s">
        <v>172</v>
      </c>
      <c r="G41" s="40" t="s">
        <v>173</v>
      </c>
      <c r="H41" s="246" t="s">
        <v>389</v>
      </c>
      <c r="I41" s="16" t="s">
        <v>247</v>
      </c>
      <c r="J41" s="170" t="s">
        <v>334</v>
      </c>
      <c r="K41" s="81" t="s">
        <v>325</v>
      </c>
      <c r="L41" s="70"/>
      <c r="M41" t="s">
        <v>89</v>
      </c>
    </row>
    <row r="42" spans="1:13" ht="12.75">
      <c r="A42" s="75" t="s">
        <v>52</v>
      </c>
      <c r="B42" t="s">
        <v>410</v>
      </c>
      <c r="C42" s="58" t="s">
        <v>124</v>
      </c>
      <c r="D42" s="58" t="s">
        <v>124</v>
      </c>
      <c r="E42" s="58" t="s">
        <v>124</v>
      </c>
      <c r="F42" s="42" t="s">
        <v>172</v>
      </c>
      <c r="G42" s="40" t="s">
        <v>173</v>
      </c>
      <c r="H42" s="246" t="s">
        <v>389</v>
      </c>
      <c r="I42" s="16" t="s">
        <v>247</v>
      </c>
      <c r="J42" s="170" t="s">
        <v>334</v>
      </c>
      <c r="K42" s="81" t="s">
        <v>326</v>
      </c>
      <c r="L42" s="70"/>
      <c r="M42" t="s">
        <v>89</v>
      </c>
    </row>
    <row r="43" spans="1:13" ht="13.5" thickBot="1">
      <c r="A43" s="75" t="s">
        <v>52</v>
      </c>
      <c r="B43" t="s">
        <v>411</v>
      </c>
      <c r="C43" s="138" t="s">
        <v>124</v>
      </c>
      <c r="D43" s="138" t="s">
        <v>124</v>
      </c>
      <c r="E43" s="138" t="s">
        <v>124</v>
      </c>
      <c r="F43" s="139" t="s">
        <v>172</v>
      </c>
      <c r="G43" s="76" t="s">
        <v>173</v>
      </c>
      <c r="H43" s="246" t="s">
        <v>389</v>
      </c>
      <c r="I43" s="16" t="s">
        <v>247</v>
      </c>
      <c r="J43" s="237" t="s">
        <v>334</v>
      </c>
      <c r="K43" s="81" t="s">
        <v>327</v>
      </c>
      <c r="L43" s="70"/>
      <c r="M43" t="s">
        <v>89</v>
      </c>
    </row>
    <row r="44" spans="1:13" ht="5.25" customHeight="1" thickBot="1">
      <c r="A44" s="232"/>
      <c r="B44" s="233"/>
      <c r="C44" s="228" t="s">
        <v>125</v>
      </c>
      <c r="D44" s="228" t="s">
        <v>125</v>
      </c>
      <c r="E44" s="228" t="s">
        <v>125</v>
      </c>
      <c r="F44" s="229" t="s">
        <v>125</v>
      </c>
      <c r="G44" s="240" t="s">
        <v>125</v>
      </c>
      <c r="H44" s="245"/>
      <c r="I44" s="242"/>
      <c r="J44" s="229"/>
      <c r="K44" s="228"/>
      <c r="L44" s="230" t="s">
        <v>125</v>
      </c>
      <c r="M44" s="231"/>
    </row>
    <row r="45" spans="1:13" ht="12.75">
      <c r="A45" s="84" t="s">
        <v>53</v>
      </c>
      <c r="B45" t="s">
        <v>196</v>
      </c>
      <c r="C45" s="117">
        <v>5</v>
      </c>
      <c r="D45" s="85">
        <v>3</v>
      </c>
      <c r="E45" s="118">
        <f aca="true" t="shared" si="2" ref="E45:E56">SUM(C45:D45)</f>
        <v>8</v>
      </c>
      <c r="F45" s="118">
        <v>8</v>
      </c>
      <c r="G45" s="87">
        <f aca="true" t="shared" si="3" ref="G45:G51">SUM(E45-F45)</f>
        <v>0</v>
      </c>
      <c r="H45" s="244" t="s">
        <v>389</v>
      </c>
      <c r="I45" s="16" t="s">
        <v>349</v>
      </c>
      <c r="J45" s="131">
        <v>73</v>
      </c>
      <c r="K45" s="81" t="s">
        <v>467</v>
      </c>
      <c r="L45" s="73">
        <v>13863.69</v>
      </c>
      <c r="M45" t="s">
        <v>89</v>
      </c>
    </row>
    <row r="46" spans="1:13" ht="12.75">
      <c r="A46" s="26" t="s">
        <v>53</v>
      </c>
      <c r="B46" t="s">
        <v>197</v>
      </c>
      <c r="C46" s="25">
        <v>3</v>
      </c>
      <c r="D46" s="30">
        <v>2</v>
      </c>
      <c r="E46" s="58">
        <f t="shared" si="2"/>
        <v>5</v>
      </c>
      <c r="F46" s="58">
        <v>5</v>
      </c>
      <c r="G46" s="87">
        <f t="shared" si="3"/>
        <v>0</v>
      </c>
      <c r="H46" s="244" t="s">
        <v>389</v>
      </c>
      <c r="I46" s="16" t="s">
        <v>351</v>
      </c>
      <c r="J46" s="82">
        <v>74</v>
      </c>
      <c r="K46" s="81" t="s">
        <v>160</v>
      </c>
      <c r="L46" s="50">
        <v>13745.27</v>
      </c>
      <c r="M46" t="s">
        <v>89</v>
      </c>
    </row>
    <row r="47" spans="1:13" ht="12.75">
      <c r="A47" s="26" t="s">
        <v>53</v>
      </c>
      <c r="B47" t="s">
        <v>198</v>
      </c>
      <c r="C47" s="25">
        <v>3</v>
      </c>
      <c r="D47" s="30">
        <v>2</v>
      </c>
      <c r="E47" s="58">
        <f t="shared" si="2"/>
        <v>5</v>
      </c>
      <c r="F47" s="58">
        <v>5</v>
      </c>
      <c r="G47" s="87">
        <f t="shared" si="3"/>
        <v>0</v>
      </c>
      <c r="H47" s="244" t="s">
        <v>389</v>
      </c>
      <c r="I47" s="16" t="s">
        <v>352</v>
      </c>
      <c r="J47" s="82">
        <v>75</v>
      </c>
      <c r="K47" s="81" t="s">
        <v>161</v>
      </c>
      <c r="L47" s="50">
        <v>11466.71</v>
      </c>
      <c r="M47" t="s">
        <v>89</v>
      </c>
    </row>
    <row r="48" spans="1:13" ht="12.75">
      <c r="A48" s="26" t="s">
        <v>53</v>
      </c>
      <c r="B48" t="s">
        <v>199</v>
      </c>
      <c r="C48" s="25">
        <v>2</v>
      </c>
      <c r="D48" s="30">
        <v>1</v>
      </c>
      <c r="E48" s="58">
        <f t="shared" si="2"/>
        <v>3</v>
      </c>
      <c r="F48" s="58">
        <v>3</v>
      </c>
      <c r="G48" s="87">
        <f>SUM(E48+E16+E55-F48)</f>
        <v>0</v>
      </c>
      <c r="H48" s="244" t="s">
        <v>389</v>
      </c>
      <c r="I48" s="16" t="s">
        <v>319</v>
      </c>
      <c r="J48" s="82">
        <v>76</v>
      </c>
      <c r="K48" s="81" t="s">
        <v>162</v>
      </c>
      <c r="L48" s="50">
        <v>5801.8</v>
      </c>
      <c r="M48" t="s">
        <v>89</v>
      </c>
    </row>
    <row r="49" spans="1:13" ht="12.75">
      <c r="A49" s="26" t="s">
        <v>53</v>
      </c>
      <c r="B49" t="s">
        <v>341</v>
      </c>
      <c r="C49" s="25">
        <v>6</v>
      </c>
      <c r="D49" s="30">
        <v>4</v>
      </c>
      <c r="E49" s="58">
        <f t="shared" si="2"/>
        <v>10</v>
      </c>
      <c r="F49" s="58">
        <v>10</v>
      </c>
      <c r="G49" s="87">
        <f t="shared" si="3"/>
        <v>0</v>
      </c>
      <c r="H49" s="244" t="s">
        <v>389</v>
      </c>
      <c r="I49" s="16" t="s">
        <v>353</v>
      </c>
      <c r="J49" s="82">
        <v>55</v>
      </c>
      <c r="K49" s="81" t="s">
        <v>354</v>
      </c>
      <c r="L49" s="50">
        <v>13703.6</v>
      </c>
      <c r="M49" t="s">
        <v>89</v>
      </c>
    </row>
    <row r="50" spans="1:13" ht="12.75">
      <c r="A50" s="26" t="s">
        <v>53</v>
      </c>
      <c r="B50" t="s">
        <v>342</v>
      </c>
      <c r="C50" s="25"/>
      <c r="D50" s="30"/>
      <c r="E50" s="58">
        <f t="shared" si="2"/>
        <v>0</v>
      </c>
      <c r="F50" s="58"/>
      <c r="G50" s="87">
        <f t="shared" si="3"/>
        <v>0</v>
      </c>
      <c r="H50" s="244" t="s">
        <v>389</v>
      </c>
      <c r="I50" s="16" t="s">
        <v>355</v>
      </c>
      <c r="J50" s="82">
        <v>56</v>
      </c>
      <c r="K50" s="81" t="s">
        <v>356</v>
      </c>
      <c r="L50" s="50"/>
      <c r="M50" t="s">
        <v>89</v>
      </c>
    </row>
    <row r="51" spans="1:13" ht="12.75">
      <c r="A51" s="26" t="s">
        <v>53</v>
      </c>
      <c r="B51" t="s">
        <v>343</v>
      </c>
      <c r="C51" s="25"/>
      <c r="D51" s="30"/>
      <c r="E51" s="58">
        <f t="shared" si="2"/>
        <v>0</v>
      </c>
      <c r="F51" s="24"/>
      <c r="G51" s="87">
        <f t="shared" si="3"/>
        <v>0</v>
      </c>
      <c r="H51" s="244" t="s">
        <v>389</v>
      </c>
      <c r="I51" s="16" t="s">
        <v>357</v>
      </c>
      <c r="J51" s="82">
        <v>57</v>
      </c>
      <c r="K51" s="81" t="s">
        <v>358</v>
      </c>
      <c r="L51" s="50"/>
      <c r="M51" t="s">
        <v>89</v>
      </c>
    </row>
    <row r="52" spans="1:13" ht="13.5" thickBot="1">
      <c r="A52" s="75" t="s">
        <v>53</v>
      </c>
      <c r="B52" t="s">
        <v>344</v>
      </c>
      <c r="C52" s="141"/>
      <c r="D52" s="74"/>
      <c r="E52" s="138">
        <f t="shared" si="2"/>
        <v>0</v>
      </c>
      <c r="F52" s="138">
        <v>1</v>
      </c>
      <c r="G52" s="101">
        <f>SUM(E52+E17+E56-F52)</f>
        <v>0</v>
      </c>
      <c r="H52" s="244" t="s">
        <v>389</v>
      </c>
      <c r="I52" s="16" t="s">
        <v>320</v>
      </c>
      <c r="J52" s="140">
        <v>58</v>
      </c>
      <c r="K52" s="81" t="s">
        <v>359</v>
      </c>
      <c r="L52" s="70"/>
      <c r="M52" t="s">
        <v>89</v>
      </c>
    </row>
    <row r="53" spans="1:13" ht="5.25" customHeight="1" thickBot="1">
      <c r="A53" s="232"/>
      <c r="B53" s="234"/>
      <c r="C53" s="228" t="s">
        <v>125</v>
      </c>
      <c r="D53" s="228" t="s">
        <v>125</v>
      </c>
      <c r="E53" s="228" t="s">
        <v>125</v>
      </c>
      <c r="F53" s="229" t="s">
        <v>125</v>
      </c>
      <c r="G53" s="240" t="s">
        <v>125</v>
      </c>
      <c r="H53" s="245"/>
      <c r="I53" s="235"/>
      <c r="J53" s="229"/>
      <c r="K53" s="236"/>
      <c r="L53" s="230" t="s">
        <v>125</v>
      </c>
      <c r="M53" s="231"/>
    </row>
    <row r="54" spans="1:13" ht="15">
      <c r="A54" s="84" t="s">
        <v>54</v>
      </c>
      <c r="B54" s="219" t="s">
        <v>360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4" t="s">
        <v>387</v>
      </c>
      <c r="I54" s="16" t="s">
        <v>249</v>
      </c>
      <c r="J54" s="131">
        <v>11</v>
      </c>
      <c r="K54" s="81" t="s">
        <v>62</v>
      </c>
      <c r="L54" s="73"/>
      <c r="M54" t="s">
        <v>89</v>
      </c>
    </row>
    <row r="55" spans="1:13" ht="15">
      <c r="A55" s="26" t="s">
        <v>54</v>
      </c>
      <c r="B55" s="219" t="s">
        <v>412</v>
      </c>
      <c r="C55" s="57"/>
      <c r="D55" s="30"/>
      <c r="E55" s="58">
        <f t="shared" si="2"/>
        <v>0</v>
      </c>
      <c r="F55" s="42" t="s">
        <v>172</v>
      </c>
      <c r="G55" s="87" t="s">
        <v>461</v>
      </c>
      <c r="H55" s="244" t="s">
        <v>389</v>
      </c>
      <c r="I55" s="71" t="s">
        <v>319</v>
      </c>
      <c r="J55" s="82">
        <v>45</v>
      </c>
      <c r="K55" s="81" t="s">
        <v>163</v>
      </c>
      <c r="L55" s="50"/>
      <c r="M55" t="s">
        <v>89</v>
      </c>
    </row>
    <row r="56" spans="1:13" ht="15.75" thickBot="1">
      <c r="A56" s="75" t="s">
        <v>54</v>
      </c>
      <c r="B56" s="219" t="s">
        <v>413</v>
      </c>
      <c r="C56" s="141"/>
      <c r="D56" s="74">
        <v>1</v>
      </c>
      <c r="E56" s="138">
        <f t="shared" si="2"/>
        <v>1</v>
      </c>
      <c r="F56" s="42" t="s">
        <v>172</v>
      </c>
      <c r="G56" s="87" t="s">
        <v>462</v>
      </c>
      <c r="H56" s="244" t="s">
        <v>389</v>
      </c>
      <c r="I56" s="16" t="s">
        <v>320</v>
      </c>
      <c r="J56" s="140">
        <v>59</v>
      </c>
      <c r="K56" s="81" t="s">
        <v>361</v>
      </c>
      <c r="L56" s="70">
        <v>6420.1</v>
      </c>
      <c r="M56" t="s">
        <v>89</v>
      </c>
    </row>
    <row r="57" spans="1:13" ht="4.5" customHeight="1" thickBot="1">
      <c r="A57" s="232"/>
      <c r="B57" s="234"/>
      <c r="C57" s="228" t="s">
        <v>125</v>
      </c>
      <c r="D57" s="228" t="s">
        <v>125</v>
      </c>
      <c r="E57" s="228" t="s">
        <v>125</v>
      </c>
      <c r="F57" s="229" t="s">
        <v>125</v>
      </c>
      <c r="G57" s="240" t="s">
        <v>125</v>
      </c>
      <c r="H57" s="245"/>
      <c r="I57" s="235"/>
      <c r="J57" s="229"/>
      <c r="K57" s="236"/>
      <c r="L57" s="230" t="s">
        <v>125</v>
      </c>
      <c r="M57" s="231"/>
    </row>
    <row r="58" spans="1:13" ht="12.75">
      <c r="A58" s="84" t="s">
        <v>55</v>
      </c>
      <c r="B58" t="s">
        <v>254</v>
      </c>
      <c r="C58" s="117">
        <v>10</v>
      </c>
      <c r="D58" s="85">
        <v>8</v>
      </c>
      <c r="E58" s="118">
        <f aca="true" t="shared" si="4" ref="E58:E68">SUM(C58:D58)</f>
        <v>18</v>
      </c>
      <c r="F58" s="142">
        <v>66</v>
      </c>
      <c r="G58" s="87">
        <f>SUM(E60+E59+E58-F58)</f>
        <v>0</v>
      </c>
      <c r="H58" s="244" t="s">
        <v>387</v>
      </c>
      <c r="I58" s="16" t="s">
        <v>253</v>
      </c>
      <c r="J58" s="131">
        <v>2</v>
      </c>
      <c r="K58" s="16" t="s">
        <v>260</v>
      </c>
      <c r="L58" s="73">
        <v>4194.42</v>
      </c>
      <c r="M58" t="s">
        <v>89</v>
      </c>
    </row>
    <row r="59" spans="1:13" ht="12.75">
      <c r="A59" s="26" t="s">
        <v>55</v>
      </c>
      <c r="B59" t="s">
        <v>250</v>
      </c>
      <c r="C59" s="25">
        <v>19</v>
      </c>
      <c r="D59" s="30">
        <v>21</v>
      </c>
      <c r="E59" s="58">
        <f t="shared" si="4"/>
        <v>40</v>
      </c>
      <c r="F59" s="42" t="s">
        <v>172</v>
      </c>
      <c r="G59" s="40" t="s">
        <v>266</v>
      </c>
      <c r="H59" s="244" t="s">
        <v>387</v>
      </c>
      <c r="I59" s="16" t="s">
        <v>253</v>
      </c>
      <c r="J59" s="82">
        <v>6</v>
      </c>
      <c r="K59" s="81" t="s">
        <v>261</v>
      </c>
      <c r="L59" s="50">
        <v>7802.1</v>
      </c>
      <c r="M59" t="s">
        <v>89</v>
      </c>
    </row>
    <row r="60" spans="1:13" ht="12.75">
      <c r="A60" s="26" t="s">
        <v>55</v>
      </c>
      <c r="B60" t="s">
        <v>251</v>
      </c>
      <c r="C60" s="25">
        <v>7</v>
      </c>
      <c r="D60" s="30">
        <v>1</v>
      </c>
      <c r="E60" s="58">
        <f t="shared" si="4"/>
        <v>8</v>
      </c>
      <c r="F60" s="42" t="s">
        <v>172</v>
      </c>
      <c r="G60" s="40" t="s">
        <v>266</v>
      </c>
      <c r="H60" s="244" t="s">
        <v>387</v>
      </c>
      <c r="I60" s="16" t="s">
        <v>253</v>
      </c>
      <c r="J60" s="82">
        <v>16</v>
      </c>
      <c r="K60" s="81" t="s">
        <v>262</v>
      </c>
      <c r="L60" s="50">
        <v>3475.83</v>
      </c>
      <c r="M60" t="s">
        <v>89</v>
      </c>
    </row>
    <row r="61" spans="1:13" ht="12.75">
      <c r="A61" s="26" t="s">
        <v>55</v>
      </c>
      <c r="B61" t="s">
        <v>252</v>
      </c>
      <c r="C61" s="25">
        <v>3</v>
      </c>
      <c r="D61" s="30"/>
      <c r="E61" s="58">
        <f t="shared" si="4"/>
        <v>3</v>
      </c>
      <c r="F61" s="138">
        <v>3</v>
      </c>
      <c r="G61" s="40">
        <f>SUM(E61-F61)</f>
        <v>0</v>
      </c>
      <c r="H61" s="244" t="s">
        <v>388</v>
      </c>
      <c r="I61" s="16" t="s">
        <v>259</v>
      </c>
      <c r="J61" s="82">
        <v>25</v>
      </c>
      <c r="K61" s="81" t="s">
        <v>263</v>
      </c>
      <c r="L61" s="50">
        <v>8211.06</v>
      </c>
      <c r="M61" t="s">
        <v>89</v>
      </c>
    </row>
    <row r="62" spans="1:13" ht="12.75">
      <c r="A62" s="26" t="s">
        <v>55</v>
      </c>
      <c r="B62" t="s">
        <v>414</v>
      </c>
      <c r="C62" s="25">
        <v>1</v>
      </c>
      <c r="D62" s="30">
        <v>2</v>
      </c>
      <c r="E62" s="169">
        <f t="shared" si="4"/>
        <v>3</v>
      </c>
      <c r="F62" s="24">
        <v>4</v>
      </c>
      <c r="G62" s="40">
        <f>SUM(E62+E64-F62)</f>
        <v>0</v>
      </c>
      <c r="H62" s="244" t="s">
        <v>389</v>
      </c>
      <c r="I62" s="16" t="s">
        <v>362</v>
      </c>
      <c r="J62" s="82">
        <v>26</v>
      </c>
      <c r="K62" s="16" t="s">
        <v>264</v>
      </c>
      <c r="L62" s="50">
        <v>7785.92</v>
      </c>
      <c r="M62" t="s">
        <v>89</v>
      </c>
    </row>
    <row r="63" spans="1:13" ht="12.75">
      <c r="A63" s="26" t="s">
        <v>55</v>
      </c>
      <c r="B63" t="s">
        <v>415</v>
      </c>
      <c r="C63" s="141">
        <v>3</v>
      </c>
      <c r="D63" s="74">
        <v>1</v>
      </c>
      <c r="E63" s="169">
        <f t="shared" si="4"/>
        <v>4</v>
      </c>
      <c r="F63" s="24">
        <v>4</v>
      </c>
      <c r="G63" s="40">
        <f>SUM(E68+E63-F63)</f>
        <v>0</v>
      </c>
      <c r="H63" s="244" t="s">
        <v>389</v>
      </c>
      <c r="I63" s="16" t="s">
        <v>364</v>
      </c>
      <c r="J63" s="140">
        <v>28</v>
      </c>
      <c r="K63" s="16" t="s">
        <v>363</v>
      </c>
      <c r="L63" s="70">
        <v>4693.51</v>
      </c>
      <c r="M63" t="s">
        <v>89</v>
      </c>
    </row>
    <row r="64" spans="1:13" ht="12.75">
      <c r="A64" s="75" t="s">
        <v>55</v>
      </c>
      <c r="B64" t="s">
        <v>416</v>
      </c>
      <c r="C64" s="141">
        <v>1</v>
      </c>
      <c r="D64" s="74"/>
      <c r="E64" s="138">
        <f t="shared" si="4"/>
        <v>1</v>
      </c>
      <c r="F64" s="42" t="s">
        <v>172</v>
      </c>
      <c r="G64" s="40" t="s">
        <v>384</v>
      </c>
      <c r="H64" s="244" t="s">
        <v>389</v>
      </c>
      <c r="I64" s="16" t="s">
        <v>362</v>
      </c>
      <c r="J64" s="140">
        <v>27</v>
      </c>
      <c r="K64" s="81" t="s">
        <v>265</v>
      </c>
      <c r="L64" s="70">
        <v>124.69</v>
      </c>
      <c r="M64" t="s">
        <v>89</v>
      </c>
    </row>
    <row r="65" spans="1:13" ht="12.75">
      <c r="A65" s="75" t="s">
        <v>55</v>
      </c>
      <c r="B65" t="s">
        <v>417</v>
      </c>
      <c r="C65" s="58" t="s">
        <v>124</v>
      </c>
      <c r="D65" s="58" t="s">
        <v>124</v>
      </c>
      <c r="E65" s="58" t="s">
        <v>124</v>
      </c>
      <c r="F65" s="58" t="s">
        <v>124</v>
      </c>
      <c r="G65" s="169" t="s">
        <v>124</v>
      </c>
      <c r="H65" s="246" t="s">
        <v>389</v>
      </c>
      <c r="I65" s="16" t="s">
        <v>362</v>
      </c>
      <c r="J65" s="140">
        <v>27</v>
      </c>
      <c r="K65" s="81" t="s">
        <v>369</v>
      </c>
      <c r="L65" s="70"/>
      <c r="M65" t="s">
        <v>89</v>
      </c>
    </row>
    <row r="66" spans="1:13" s="27" customFormat="1" ht="12.75">
      <c r="A66" s="75" t="s">
        <v>55</v>
      </c>
      <c r="B66" t="s">
        <v>403</v>
      </c>
      <c r="C66" s="58" t="s">
        <v>124</v>
      </c>
      <c r="D66" s="58" t="s">
        <v>124</v>
      </c>
      <c r="E66" s="58" t="s">
        <v>124</v>
      </c>
      <c r="F66" s="58" t="s">
        <v>124</v>
      </c>
      <c r="G66" s="169" t="s">
        <v>124</v>
      </c>
      <c r="H66" s="246" t="s">
        <v>389</v>
      </c>
      <c r="I66" s="16" t="s">
        <v>362</v>
      </c>
      <c r="J66" s="140">
        <v>27</v>
      </c>
      <c r="K66" s="81" t="s">
        <v>279</v>
      </c>
      <c r="L66" s="70"/>
      <c r="M66" t="s">
        <v>89</v>
      </c>
    </row>
    <row r="67" spans="1:13" ht="12.75">
      <c r="A67" s="75" t="s">
        <v>55</v>
      </c>
      <c r="B67" t="s">
        <v>418</v>
      </c>
      <c r="C67" s="138" t="s">
        <v>124</v>
      </c>
      <c r="D67" s="138" t="s">
        <v>124</v>
      </c>
      <c r="E67" s="138" t="s">
        <v>124</v>
      </c>
      <c r="F67" s="58" t="s">
        <v>124</v>
      </c>
      <c r="G67" s="169" t="s">
        <v>124</v>
      </c>
      <c r="H67" s="246" t="s">
        <v>389</v>
      </c>
      <c r="I67" s="16" t="s">
        <v>362</v>
      </c>
      <c r="J67" s="140">
        <v>27</v>
      </c>
      <c r="K67" s="81" t="s">
        <v>280</v>
      </c>
      <c r="L67" s="70"/>
      <c r="M67" t="s">
        <v>89</v>
      </c>
    </row>
    <row r="68" spans="1:13" ht="12.75">
      <c r="A68" s="75" t="s">
        <v>55</v>
      </c>
      <c r="B68" t="s">
        <v>419</v>
      </c>
      <c r="C68" s="141"/>
      <c r="D68" s="74"/>
      <c r="E68" s="138">
        <f t="shared" si="4"/>
        <v>0</v>
      </c>
      <c r="F68" s="42" t="s">
        <v>172</v>
      </c>
      <c r="G68" s="40" t="s">
        <v>383</v>
      </c>
      <c r="H68" s="133" t="s">
        <v>389</v>
      </c>
      <c r="I68" s="16" t="s">
        <v>364</v>
      </c>
      <c r="J68" s="140">
        <v>29</v>
      </c>
      <c r="K68" s="81" t="s">
        <v>365</v>
      </c>
      <c r="L68" s="70"/>
      <c r="M68" t="s">
        <v>89</v>
      </c>
    </row>
    <row r="69" spans="1:13" ht="12.75">
      <c r="A69" s="75" t="s">
        <v>55</v>
      </c>
      <c r="B69" t="s">
        <v>420</v>
      </c>
      <c r="C69" s="58" t="s">
        <v>124</v>
      </c>
      <c r="D69" s="58" t="s">
        <v>124</v>
      </c>
      <c r="E69" s="58" t="s">
        <v>124</v>
      </c>
      <c r="F69" s="58" t="s">
        <v>124</v>
      </c>
      <c r="G69" s="169" t="s">
        <v>124</v>
      </c>
      <c r="H69" s="246" t="s">
        <v>389</v>
      </c>
      <c r="I69" s="16" t="s">
        <v>364</v>
      </c>
      <c r="J69" s="140">
        <v>29</v>
      </c>
      <c r="K69" s="81" t="s">
        <v>368</v>
      </c>
      <c r="L69" s="70"/>
      <c r="M69" t="s">
        <v>89</v>
      </c>
    </row>
    <row r="70" spans="1:13" ht="12.75">
      <c r="A70" s="75" t="s">
        <v>55</v>
      </c>
      <c r="B70" t="s">
        <v>421</v>
      </c>
      <c r="C70" s="58" t="s">
        <v>124</v>
      </c>
      <c r="D70" s="58" t="s">
        <v>124</v>
      </c>
      <c r="E70" s="58" t="s">
        <v>124</v>
      </c>
      <c r="F70" s="58" t="s">
        <v>124</v>
      </c>
      <c r="G70" s="169" t="s">
        <v>124</v>
      </c>
      <c r="H70" s="246" t="s">
        <v>389</v>
      </c>
      <c r="I70" s="16" t="s">
        <v>364</v>
      </c>
      <c r="J70" s="140">
        <v>29</v>
      </c>
      <c r="K70" s="81" t="s">
        <v>366</v>
      </c>
      <c r="L70" s="70"/>
      <c r="M70" t="s">
        <v>89</v>
      </c>
    </row>
    <row r="71" spans="1:13" ht="13.5" thickBot="1">
      <c r="A71" s="75" t="s">
        <v>55</v>
      </c>
      <c r="B71" t="s">
        <v>411</v>
      </c>
      <c r="C71" s="138" t="s">
        <v>124</v>
      </c>
      <c r="D71" s="138" t="s">
        <v>124</v>
      </c>
      <c r="E71" s="138" t="s">
        <v>124</v>
      </c>
      <c r="F71" s="138" t="s">
        <v>124</v>
      </c>
      <c r="G71" s="241" t="s">
        <v>124</v>
      </c>
      <c r="H71" s="246" t="s">
        <v>389</v>
      </c>
      <c r="I71" s="16" t="s">
        <v>364</v>
      </c>
      <c r="J71" s="140">
        <v>29</v>
      </c>
      <c r="K71" s="81" t="s">
        <v>367</v>
      </c>
      <c r="L71" s="70"/>
      <c r="M71" t="s">
        <v>89</v>
      </c>
    </row>
    <row r="72" spans="1:13" ht="5.25" customHeight="1" thickBot="1">
      <c r="A72" s="232"/>
      <c r="B72" s="233"/>
      <c r="C72" s="228" t="s">
        <v>125</v>
      </c>
      <c r="D72" s="228" t="s">
        <v>125</v>
      </c>
      <c r="E72" s="228" t="s">
        <v>125</v>
      </c>
      <c r="F72" s="229" t="s">
        <v>125</v>
      </c>
      <c r="G72" s="240" t="s">
        <v>125</v>
      </c>
      <c r="H72" s="245"/>
      <c r="I72" s="242"/>
      <c r="J72" s="229"/>
      <c r="K72" s="238"/>
      <c r="L72" s="230" t="s">
        <v>125</v>
      </c>
      <c r="M72" s="231"/>
    </row>
    <row r="73" spans="1:13" ht="12.75">
      <c r="A73" s="84" t="s">
        <v>81</v>
      </c>
      <c r="B73" t="s">
        <v>157</v>
      </c>
      <c r="C73" s="117"/>
      <c r="D73" s="85"/>
      <c r="E73" s="118">
        <f>SUM(C73:D73)</f>
        <v>0</v>
      </c>
      <c r="F73" s="142">
        <v>4</v>
      </c>
      <c r="G73" s="87">
        <f>SUM(E74+E73-F73)</f>
        <v>0</v>
      </c>
      <c r="H73" s="244" t="s">
        <v>389</v>
      </c>
      <c r="I73" s="16" t="s">
        <v>123</v>
      </c>
      <c r="J73" s="131">
        <v>70</v>
      </c>
      <c r="K73" s="16" t="s">
        <v>82</v>
      </c>
      <c r="L73" s="73">
        <v>4429.42</v>
      </c>
      <c r="M73" t="s">
        <v>89</v>
      </c>
    </row>
    <row r="74" spans="1:13" ht="12.75">
      <c r="A74" s="26" t="s">
        <v>144</v>
      </c>
      <c r="B74" t="s">
        <v>422</v>
      </c>
      <c r="C74" s="25">
        <v>2</v>
      </c>
      <c r="D74" s="30">
        <v>2</v>
      </c>
      <c r="E74" s="58">
        <f>SUM(C74:D74)</f>
        <v>4</v>
      </c>
      <c r="F74" s="42" t="s">
        <v>172</v>
      </c>
      <c r="G74" s="40" t="s">
        <v>176</v>
      </c>
      <c r="H74" s="244" t="s">
        <v>389</v>
      </c>
      <c r="I74" s="16" t="s">
        <v>123</v>
      </c>
      <c r="J74" s="82">
        <v>33</v>
      </c>
      <c r="K74" s="81" t="s">
        <v>111</v>
      </c>
      <c r="L74" s="50">
        <v>3955.37</v>
      </c>
      <c r="M74" t="s">
        <v>89</v>
      </c>
    </row>
    <row r="75" spans="1:13" ht="12.75">
      <c r="A75" s="26" t="s">
        <v>81</v>
      </c>
      <c r="B75" t="s">
        <v>241</v>
      </c>
      <c r="C75" s="58" t="s">
        <v>124</v>
      </c>
      <c r="D75" s="58" t="s">
        <v>124</v>
      </c>
      <c r="E75" s="58" t="s">
        <v>124</v>
      </c>
      <c r="F75" s="42" t="s">
        <v>172</v>
      </c>
      <c r="G75" s="40" t="s">
        <v>278</v>
      </c>
      <c r="H75" s="246" t="s">
        <v>389</v>
      </c>
      <c r="I75" s="16" t="s">
        <v>247</v>
      </c>
      <c r="J75" s="82">
        <v>33</v>
      </c>
      <c r="K75" s="81" t="s">
        <v>74</v>
      </c>
      <c r="L75" s="50"/>
      <c r="M75" t="s">
        <v>89</v>
      </c>
    </row>
    <row r="76" spans="1:13" ht="12.75">
      <c r="A76" s="26" t="s">
        <v>81</v>
      </c>
      <c r="B76" t="s">
        <v>242</v>
      </c>
      <c r="C76" s="58" t="s">
        <v>124</v>
      </c>
      <c r="D76" s="58" t="s">
        <v>124</v>
      </c>
      <c r="E76" s="58" t="s">
        <v>124</v>
      </c>
      <c r="F76" s="42" t="s">
        <v>172</v>
      </c>
      <c r="G76" s="40" t="s">
        <v>176</v>
      </c>
      <c r="H76" s="246" t="s">
        <v>389</v>
      </c>
      <c r="I76" s="16" t="s">
        <v>123</v>
      </c>
      <c r="J76" s="82">
        <v>33</v>
      </c>
      <c r="K76" s="81" t="s">
        <v>145</v>
      </c>
      <c r="L76" s="50"/>
      <c r="M76" t="s">
        <v>89</v>
      </c>
    </row>
    <row r="77" spans="1:13" ht="13.5" thickBot="1">
      <c r="A77" s="75" t="s">
        <v>81</v>
      </c>
      <c r="B77" t="s">
        <v>243</v>
      </c>
      <c r="C77" s="138" t="s">
        <v>124</v>
      </c>
      <c r="D77" s="138" t="s">
        <v>124</v>
      </c>
      <c r="E77" s="138" t="s">
        <v>124</v>
      </c>
      <c r="F77" s="139" t="s">
        <v>172</v>
      </c>
      <c r="G77" s="76" t="s">
        <v>176</v>
      </c>
      <c r="H77" s="246" t="s">
        <v>389</v>
      </c>
      <c r="I77" s="16" t="s">
        <v>123</v>
      </c>
      <c r="J77" s="140">
        <v>33</v>
      </c>
      <c r="K77" s="81" t="s">
        <v>146</v>
      </c>
      <c r="L77" s="70"/>
      <c r="M77" t="s">
        <v>89</v>
      </c>
    </row>
    <row r="78" spans="1:13" ht="5.25" customHeight="1" thickBot="1">
      <c r="A78" s="232"/>
      <c r="B78" s="233"/>
      <c r="C78" s="239" t="s">
        <v>125</v>
      </c>
      <c r="D78" s="239" t="s">
        <v>125</v>
      </c>
      <c r="E78" s="239" t="s">
        <v>125</v>
      </c>
      <c r="F78" s="229" t="s">
        <v>125</v>
      </c>
      <c r="G78" s="240" t="s">
        <v>125</v>
      </c>
      <c r="H78" s="245"/>
      <c r="I78" s="242"/>
      <c r="J78" s="229"/>
      <c r="K78" s="228"/>
      <c r="L78" s="230" t="s">
        <v>125</v>
      </c>
      <c r="M78" s="231"/>
    </row>
    <row r="79" spans="1:13" ht="13.5" thickBot="1">
      <c r="A79" s="84" t="s">
        <v>200</v>
      </c>
      <c r="B79" t="s">
        <v>201</v>
      </c>
      <c r="C79" s="117">
        <v>1</v>
      </c>
      <c r="D79" s="85"/>
      <c r="E79" s="118">
        <f>SUM(C79:D79)</f>
        <v>1</v>
      </c>
      <c r="F79" s="118">
        <v>1</v>
      </c>
      <c r="G79" s="87">
        <f>SUM(E79-F79)</f>
        <v>0</v>
      </c>
      <c r="H79" s="175" t="s">
        <v>389</v>
      </c>
      <c r="I79" s="16" t="s">
        <v>270</v>
      </c>
      <c r="J79" s="131">
        <v>87</v>
      </c>
      <c r="K79" s="81" t="s">
        <v>203</v>
      </c>
      <c r="L79" s="73">
        <v>88.6</v>
      </c>
      <c r="M79" t="s">
        <v>89</v>
      </c>
    </row>
    <row r="80" spans="1:13" ht="12.75">
      <c r="A80" s="16"/>
      <c r="C80" s="34">
        <f>SUM(C4:C79)</f>
        <v>146</v>
      </c>
      <c r="D80" s="34">
        <f>SUM(D4:D79)</f>
        <v>106</v>
      </c>
      <c r="E80" s="34">
        <f>SUM(E4:E79)</f>
        <v>252</v>
      </c>
      <c r="F80" s="34">
        <f>SUM(F4:F79)</f>
        <v>252</v>
      </c>
      <c r="G80" s="34">
        <f>SUM(G4+G5+G6+G7+G8+G9+G11+G14+G18+G20+G21+G22+G23+G25+G30+G45+G46+G47+G48+G49+G50+G51+G52+G54+G58+G61+G62+G63+G73+G79)</f>
        <v>0</v>
      </c>
      <c r="K80" s="22" t="s">
        <v>128</v>
      </c>
      <c r="L80" s="15">
        <f>SUM(L4:L79)</f>
        <v>243102.34000000005</v>
      </c>
      <c r="M80" t="s">
        <v>89</v>
      </c>
    </row>
    <row r="81" spans="1:11" ht="12.75">
      <c r="A81" s="38">
        <v>41653</v>
      </c>
      <c r="B81" s="35" t="s">
        <v>455</v>
      </c>
      <c r="C81" s="1"/>
      <c r="D81" s="1"/>
      <c r="E81" s="1"/>
      <c r="K81" s="1"/>
    </row>
    <row r="82" spans="1:12" ht="13.5" thickBot="1">
      <c r="A82" s="306">
        <v>41654</v>
      </c>
      <c r="B82" s="36" t="s">
        <v>126</v>
      </c>
      <c r="C82" s="1"/>
      <c r="D82" s="1"/>
      <c r="F82" s="4"/>
      <c r="I82" s="4"/>
      <c r="J82" s="4"/>
      <c r="K82" s="1"/>
      <c r="L82" s="4" t="s">
        <v>88</v>
      </c>
    </row>
    <row r="83" spans="1:13" ht="12.75">
      <c r="A83" s="305">
        <v>41597</v>
      </c>
      <c r="B83" s="37" t="s">
        <v>127</v>
      </c>
      <c r="C83" s="1"/>
      <c r="D83" s="119"/>
      <c r="E83" s="221" t="s">
        <v>70</v>
      </c>
      <c r="F83" s="149">
        <f>SUM(F14+F18+F20+F21+F22+F23+F54+F58)</f>
        <v>150</v>
      </c>
      <c r="I83" s="14"/>
      <c r="J83" s="14"/>
      <c r="K83" s="223" t="s">
        <v>70</v>
      </c>
      <c r="L83" s="155">
        <f>SUM(L14+L18+L19+L20+L21+L22+L23+L54+L58+L59+L60)</f>
        <v>51721.67</v>
      </c>
      <c r="M83" s="112" t="s">
        <v>89</v>
      </c>
    </row>
    <row r="84" spans="1:13" ht="12.75">
      <c r="A84" s="1"/>
      <c r="B84" s="5" t="s">
        <v>385</v>
      </c>
      <c r="C84" s="1"/>
      <c r="D84" s="122"/>
      <c r="E84" s="222" t="s">
        <v>71</v>
      </c>
      <c r="F84" s="150">
        <f>SUM(F25+F61)</f>
        <v>14</v>
      </c>
      <c r="I84" s="14"/>
      <c r="J84" s="14"/>
      <c r="K84" s="224" t="s">
        <v>71</v>
      </c>
      <c r="L84" s="156">
        <f>SUM(L15+L25+L26+L27+L28+L61)</f>
        <v>23075.239999999998</v>
      </c>
      <c r="M84" s="157" t="s">
        <v>89</v>
      </c>
    </row>
    <row r="85" spans="1:13" ht="13.5" thickBot="1">
      <c r="A85" s="1"/>
      <c r="B85" s="13"/>
      <c r="C85" s="1"/>
      <c r="D85" s="122"/>
      <c r="E85" s="222" t="s">
        <v>72</v>
      </c>
      <c r="F85" s="151">
        <f>SUM(F30+F45+F46+F47+F48+F49+F50+F51+F52+F62+F63+F73+F79)</f>
        <v>65</v>
      </c>
      <c r="H85" s="1"/>
      <c r="I85" s="14"/>
      <c r="J85" s="14"/>
      <c r="K85" s="224" t="s">
        <v>72</v>
      </c>
      <c r="L85" s="156">
        <f>SUM(L16+L17+L30+L31+L32+L33+L34+L35+L36+L37+L38+L39+L40+L41+L42+L43+L45+L46+L47+L48+L49+L50+L51+L52+L55+L56+L62+L63+L64+L65+L66+L67+L68+L69+L70+L71+L73+L74+L75+L76+L77+L79)</f>
        <v>111026.14</v>
      </c>
      <c r="M85" s="157" t="s">
        <v>89</v>
      </c>
    </row>
    <row r="86" spans="1:13" ht="13.5" thickBot="1">
      <c r="A86" s="193"/>
      <c r="B86" s="301" t="s">
        <v>287</v>
      </c>
      <c r="C86" s="71"/>
      <c r="D86" s="152"/>
      <c r="E86" s="153" t="s">
        <v>75</v>
      </c>
      <c r="F86" s="154">
        <f>SUM(F83:F85)</f>
        <v>229</v>
      </c>
      <c r="I86" s="15"/>
      <c r="J86" s="15"/>
      <c r="K86" s="158" t="s">
        <v>75</v>
      </c>
      <c r="L86" s="159">
        <f>SUM(L83:L85)</f>
        <v>185823.05</v>
      </c>
      <c r="M86" s="160" t="s">
        <v>89</v>
      </c>
    </row>
    <row r="87" spans="1:11" ht="12.75">
      <c r="A87" s="302" t="s">
        <v>281</v>
      </c>
      <c r="B87" s="303" t="s">
        <v>284</v>
      </c>
      <c r="C87" s="304">
        <f>SUM(F25+F30+F45+F46+F47+F48+F49+F50+F51+F52+F79)</f>
        <v>64</v>
      </c>
      <c r="D87" s="16"/>
      <c r="E87" s="1"/>
      <c r="F87" s="2"/>
      <c r="G87" s="2"/>
      <c r="K87" s="1"/>
    </row>
    <row r="88" spans="1:11" ht="12.75">
      <c r="A88" s="302" t="s">
        <v>282</v>
      </c>
      <c r="B88" s="303" t="s">
        <v>283</v>
      </c>
      <c r="C88" s="304">
        <f>SUM(F14+F18+F20+F21+F22+F23+F54)</f>
        <v>84</v>
      </c>
      <c r="D88" s="16"/>
      <c r="E88" s="1"/>
      <c r="F88" s="2"/>
      <c r="G88" s="2"/>
      <c r="K88" s="1"/>
    </row>
    <row r="89" spans="1:11" ht="12.75">
      <c r="A89" s="302" t="s">
        <v>285</v>
      </c>
      <c r="B89" s="303" t="s">
        <v>286</v>
      </c>
      <c r="C89" s="304">
        <f>SUM(F58+F61+F62+F63)</f>
        <v>77</v>
      </c>
      <c r="D89" s="16"/>
      <c r="E89" s="1"/>
      <c r="F89" s="3"/>
      <c r="G89" s="3"/>
      <c r="K89" s="1"/>
    </row>
    <row r="90" spans="1:11" ht="12.75">
      <c r="A90" s="304" t="s">
        <v>457</v>
      </c>
      <c r="B90" s="303" t="s">
        <v>459</v>
      </c>
      <c r="C90" s="304">
        <f>SUM(F4+F5+F6+F7)</f>
        <v>0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 - RSD D - Oktober  2013</oddHeader>
    <oddFooter>&amp;R&amp;8&amp;F&amp;A</oddFooter>
  </headerFooter>
  <ignoredErrors>
    <ignoredError sqref="G4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3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0" bestFit="1" customWidth="1"/>
    <col min="3" max="3" width="33.421875" style="310" bestFit="1" customWidth="1"/>
  </cols>
  <sheetData>
    <row r="1" spans="1:3" ht="15" thickBot="1">
      <c r="A1" s="307" t="s">
        <v>470</v>
      </c>
      <c r="B1" s="308" t="s">
        <v>471</v>
      </c>
      <c r="C1" s="309" t="s">
        <v>472</v>
      </c>
    </row>
    <row r="2" spans="1:3" ht="14.25">
      <c r="A2" s="321" t="s">
        <v>473</v>
      </c>
      <c r="B2" s="321">
        <v>17</v>
      </c>
      <c r="C2" s="322" t="s">
        <v>801</v>
      </c>
    </row>
    <row r="3" spans="1:3" ht="14.25">
      <c r="A3" s="321" t="s">
        <v>473</v>
      </c>
      <c r="B3" s="321">
        <v>17</v>
      </c>
      <c r="C3" s="322" t="s">
        <v>500</v>
      </c>
    </row>
    <row r="4" spans="1:3" ht="14.25">
      <c r="A4" s="321" t="s">
        <v>473</v>
      </c>
      <c r="B4" s="321">
        <v>17</v>
      </c>
      <c r="C4" s="322" t="s">
        <v>500</v>
      </c>
    </row>
    <row r="5" spans="1:3" ht="14.25">
      <c r="A5" s="321" t="s">
        <v>544</v>
      </c>
      <c r="B5" s="321">
        <v>49</v>
      </c>
      <c r="C5" s="322" t="s">
        <v>35</v>
      </c>
    </row>
    <row r="6" spans="1:3" ht="14.25">
      <c r="A6" s="321" t="s">
        <v>544</v>
      </c>
      <c r="B6" s="321">
        <v>49</v>
      </c>
      <c r="C6" s="322" t="s">
        <v>627</v>
      </c>
    </row>
    <row r="7" spans="1:3" ht="14.25">
      <c r="A7" s="322" t="s">
        <v>544</v>
      </c>
      <c r="B7" s="322">
        <v>49</v>
      </c>
      <c r="C7" s="322" t="s">
        <v>627</v>
      </c>
    </row>
    <row r="8" spans="1:3" ht="14.25">
      <c r="A8" s="321" t="s">
        <v>544</v>
      </c>
      <c r="B8" s="321">
        <v>49</v>
      </c>
      <c r="C8" s="322" t="s">
        <v>802</v>
      </c>
    </row>
    <row r="9" spans="1:3" ht="14.25">
      <c r="A9" s="321" t="s">
        <v>544</v>
      </c>
      <c r="B9" s="321">
        <v>49</v>
      </c>
      <c r="C9" s="322" t="s">
        <v>17</v>
      </c>
    </row>
    <row r="10" spans="1:3" ht="14.25">
      <c r="A10" s="322" t="s">
        <v>478</v>
      </c>
      <c r="B10" s="322">
        <v>50</v>
      </c>
      <c r="C10" s="322" t="s">
        <v>601</v>
      </c>
    </row>
    <row r="11" spans="1:3" ht="14.25">
      <c r="A11" s="321" t="s">
        <v>478</v>
      </c>
      <c r="B11" s="321">
        <v>50</v>
      </c>
      <c r="C11" s="322" t="s">
        <v>15</v>
      </c>
    </row>
    <row r="12" spans="1:3" ht="14.25">
      <c r="A12" s="321" t="s">
        <v>480</v>
      </c>
      <c r="B12" s="321">
        <v>15</v>
      </c>
      <c r="C12" s="322" t="s">
        <v>803</v>
      </c>
    </row>
    <row r="13" spans="1:3" ht="14.25">
      <c r="A13" s="321" t="s">
        <v>480</v>
      </c>
      <c r="B13" s="321">
        <v>15</v>
      </c>
      <c r="C13" s="322" t="s">
        <v>804</v>
      </c>
    </row>
    <row r="14" spans="1:3" ht="14.25">
      <c r="A14" s="321" t="s">
        <v>480</v>
      </c>
      <c r="B14" s="321">
        <v>15</v>
      </c>
      <c r="C14" s="322" t="s">
        <v>805</v>
      </c>
    </row>
    <row r="15" spans="1:3" ht="14.25">
      <c r="A15" s="321" t="s">
        <v>480</v>
      </c>
      <c r="B15" s="321">
        <v>15</v>
      </c>
      <c r="C15" s="322" t="s">
        <v>806</v>
      </c>
    </row>
    <row r="16" spans="1:3" ht="14.25">
      <c r="A16" s="321" t="s">
        <v>480</v>
      </c>
      <c r="B16" s="321">
        <v>15</v>
      </c>
      <c r="C16" s="322" t="s">
        <v>548</v>
      </c>
    </row>
    <row r="17" spans="1:3" ht="14.25">
      <c r="A17" s="321" t="s">
        <v>480</v>
      </c>
      <c r="B17" s="321">
        <v>15</v>
      </c>
      <c r="C17" s="322" t="s">
        <v>548</v>
      </c>
    </row>
    <row r="18" spans="1:3" ht="14.25">
      <c r="A18" s="321" t="s">
        <v>480</v>
      </c>
      <c r="B18" s="321">
        <v>15</v>
      </c>
      <c r="C18" s="322" t="s">
        <v>548</v>
      </c>
    </row>
    <row r="19" spans="1:3" ht="14.25">
      <c r="A19" s="321" t="s">
        <v>480</v>
      </c>
      <c r="B19" s="321">
        <v>15</v>
      </c>
      <c r="C19" s="322" t="s">
        <v>5</v>
      </c>
    </row>
    <row r="20" spans="1:3" ht="14.25">
      <c r="A20" s="321" t="s">
        <v>480</v>
      </c>
      <c r="B20" s="321">
        <v>15</v>
      </c>
      <c r="C20" s="322" t="s">
        <v>481</v>
      </c>
    </row>
    <row r="21" spans="1:3" ht="14.25">
      <c r="A21" s="321" t="s">
        <v>480</v>
      </c>
      <c r="B21" s="321">
        <v>15</v>
      </c>
      <c r="C21" s="322" t="s">
        <v>481</v>
      </c>
    </row>
    <row r="22" spans="1:3" ht="14.25">
      <c r="A22" s="321" t="s">
        <v>480</v>
      </c>
      <c r="B22" s="321">
        <v>15</v>
      </c>
      <c r="C22" s="322" t="s">
        <v>481</v>
      </c>
    </row>
    <row r="23" spans="1:3" ht="14.25">
      <c r="A23" s="321" t="s">
        <v>480</v>
      </c>
      <c r="B23" s="321">
        <v>15</v>
      </c>
      <c r="C23" s="322" t="s">
        <v>807</v>
      </c>
    </row>
    <row r="24" spans="1:3" ht="14.25">
      <c r="A24" s="322" t="s">
        <v>480</v>
      </c>
      <c r="B24" s="322">
        <v>15</v>
      </c>
      <c r="C24" s="322" t="s">
        <v>731</v>
      </c>
    </row>
    <row r="25" spans="1:3" ht="14.25">
      <c r="A25" s="321" t="s">
        <v>482</v>
      </c>
      <c r="B25" s="321">
        <v>1</v>
      </c>
      <c r="C25" s="322" t="s">
        <v>808</v>
      </c>
    </row>
    <row r="26" spans="1:3" ht="14.25">
      <c r="A26" s="321" t="s">
        <v>482</v>
      </c>
      <c r="B26" s="321">
        <v>1</v>
      </c>
      <c r="C26" s="322" t="s">
        <v>809</v>
      </c>
    </row>
    <row r="27" spans="1:3" ht="14.25">
      <c r="A27" s="321" t="s">
        <v>482</v>
      </c>
      <c r="B27" s="321">
        <v>1</v>
      </c>
      <c r="C27" s="322" t="s">
        <v>529</v>
      </c>
    </row>
    <row r="28" spans="1:3" ht="14.25">
      <c r="A28" s="321" t="s">
        <v>482</v>
      </c>
      <c r="B28" s="321">
        <v>1</v>
      </c>
      <c r="C28" s="322" t="s">
        <v>529</v>
      </c>
    </row>
    <row r="29" spans="1:3" ht="14.25">
      <c r="A29" s="321" t="s">
        <v>482</v>
      </c>
      <c r="B29" s="321">
        <v>1</v>
      </c>
      <c r="C29" s="322" t="s">
        <v>810</v>
      </c>
    </row>
    <row r="30" spans="1:3" ht="14.25">
      <c r="A30" s="321" t="s">
        <v>482</v>
      </c>
      <c r="B30" s="321">
        <v>1</v>
      </c>
      <c r="C30" s="322" t="s">
        <v>811</v>
      </c>
    </row>
    <row r="31" spans="1:3" ht="14.25">
      <c r="A31" s="321" t="s">
        <v>482</v>
      </c>
      <c r="B31" s="321">
        <v>1</v>
      </c>
      <c r="C31" s="322" t="s">
        <v>811</v>
      </c>
    </row>
    <row r="32" spans="1:3" ht="14.25">
      <c r="A32" s="321" t="s">
        <v>482</v>
      </c>
      <c r="B32" s="321">
        <v>1</v>
      </c>
      <c r="C32" s="322" t="s">
        <v>812</v>
      </c>
    </row>
    <row r="33" spans="1:3" ht="14.25">
      <c r="A33" s="322" t="s">
        <v>482</v>
      </c>
      <c r="B33" s="322">
        <v>1</v>
      </c>
      <c r="C33" s="322" t="s">
        <v>813</v>
      </c>
    </row>
    <row r="34" spans="1:3" ht="14.25">
      <c r="A34" s="321" t="s">
        <v>559</v>
      </c>
      <c r="B34" s="321">
        <v>22</v>
      </c>
      <c r="C34" s="322" t="s">
        <v>28</v>
      </c>
    </row>
    <row r="35" spans="1:3" ht="14.25">
      <c r="A35" s="321" t="s">
        <v>559</v>
      </c>
      <c r="B35" s="321">
        <v>22</v>
      </c>
      <c r="C35" s="322" t="s">
        <v>814</v>
      </c>
    </row>
    <row r="36" spans="1:3" ht="14.25">
      <c r="A36" s="322" t="s">
        <v>559</v>
      </c>
      <c r="B36" s="322">
        <v>22</v>
      </c>
      <c r="C36" s="322" t="s">
        <v>815</v>
      </c>
    </row>
    <row r="37" spans="1:3" ht="14.25">
      <c r="A37" s="321" t="s">
        <v>559</v>
      </c>
      <c r="B37" s="321">
        <v>22</v>
      </c>
      <c r="C37" s="322" t="s">
        <v>743</v>
      </c>
    </row>
    <row r="38" spans="1:3" ht="14.25">
      <c r="A38" s="321" t="s">
        <v>559</v>
      </c>
      <c r="B38" s="321">
        <v>22</v>
      </c>
      <c r="C38" s="322" t="s">
        <v>742</v>
      </c>
    </row>
    <row r="39" spans="1:3" ht="14.25">
      <c r="A39" s="321" t="s">
        <v>559</v>
      </c>
      <c r="B39" s="321">
        <v>22</v>
      </c>
      <c r="C39" s="322" t="s">
        <v>742</v>
      </c>
    </row>
    <row r="40" spans="1:3" ht="14.25">
      <c r="A40" s="321" t="s">
        <v>559</v>
      </c>
      <c r="B40" s="321">
        <v>22</v>
      </c>
      <c r="C40" s="322" t="s">
        <v>19</v>
      </c>
    </row>
    <row r="41" spans="1:3" ht="14.25">
      <c r="A41" s="321" t="s">
        <v>559</v>
      </c>
      <c r="B41" s="321">
        <v>22</v>
      </c>
      <c r="C41" s="322" t="s">
        <v>477</v>
      </c>
    </row>
    <row r="42" spans="1:3" ht="14.25">
      <c r="A42" s="321" t="s">
        <v>559</v>
      </c>
      <c r="B42" s="321">
        <v>22</v>
      </c>
      <c r="C42" s="322" t="s">
        <v>477</v>
      </c>
    </row>
    <row r="43" spans="1:3" ht="14.25">
      <c r="A43" s="321" t="s">
        <v>559</v>
      </c>
      <c r="B43" s="321">
        <v>22</v>
      </c>
      <c r="C43" s="322" t="s">
        <v>477</v>
      </c>
    </row>
    <row r="44" spans="1:3" ht="14.25">
      <c r="A44" s="321" t="s">
        <v>559</v>
      </c>
      <c r="B44" s="321">
        <v>22</v>
      </c>
      <c r="C44" s="322" t="s">
        <v>477</v>
      </c>
    </row>
    <row r="45" spans="1:3" ht="14.25">
      <c r="A45" s="321" t="s">
        <v>559</v>
      </c>
      <c r="B45" s="321">
        <v>22</v>
      </c>
      <c r="C45" s="322" t="s">
        <v>477</v>
      </c>
    </row>
    <row r="46" spans="1:3" ht="14.25">
      <c r="A46" s="321" t="s">
        <v>559</v>
      </c>
      <c r="B46" s="321">
        <v>22</v>
      </c>
      <c r="C46" s="322" t="s">
        <v>477</v>
      </c>
    </row>
    <row r="47" spans="1:3" ht="14.25">
      <c r="A47" s="321" t="s">
        <v>559</v>
      </c>
      <c r="B47" s="321">
        <v>22</v>
      </c>
      <c r="C47" s="322" t="s">
        <v>477</v>
      </c>
    </row>
    <row r="48" spans="1:3" ht="14.25">
      <c r="A48" s="321" t="s">
        <v>816</v>
      </c>
      <c r="B48" s="321">
        <v>23</v>
      </c>
      <c r="C48" s="322" t="s">
        <v>817</v>
      </c>
    </row>
    <row r="49" spans="1:3" ht="14.25">
      <c r="A49" s="321" t="s">
        <v>816</v>
      </c>
      <c r="B49" s="321">
        <v>23</v>
      </c>
      <c r="C49" s="322" t="s">
        <v>817</v>
      </c>
    </row>
    <row r="50" spans="1:3" ht="14.25">
      <c r="A50" s="321" t="s">
        <v>816</v>
      </c>
      <c r="B50" s="321">
        <v>23</v>
      </c>
      <c r="C50" s="322" t="s">
        <v>818</v>
      </c>
    </row>
    <row r="51" spans="1:3" ht="14.25">
      <c r="A51" s="321" t="s">
        <v>491</v>
      </c>
      <c r="B51" s="321">
        <v>9</v>
      </c>
      <c r="C51" s="322" t="s">
        <v>819</v>
      </c>
    </row>
    <row r="52" spans="1:3" ht="14.25">
      <c r="A52" s="321" t="s">
        <v>491</v>
      </c>
      <c r="B52" s="321">
        <v>9</v>
      </c>
      <c r="C52" s="322" t="s">
        <v>489</v>
      </c>
    </row>
    <row r="53" spans="1:3" ht="14.25">
      <c r="A53" s="321" t="s">
        <v>491</v>
      </c>
      <c r="B53" s="321">
        <v>9</v>
      </c>
      <c r="C53" s="322" t="s">
        <v>489</v>
      </c>
    </row>
    <row r="54" spans="1:3" ht="14.25">
      <c r="A54" s="321" t="s">
        <v>491</v>
      </c>
      <c r="B54" s="321">
        <v>9</v>
      </c>
      <c r="C54" s="322" t="s">
        <v>652</v>
      </c>
    </row>
    <row r="55" spans="1:3" ht="14.25">
      <c r="A55" s="322" t="s">
        <v>491</v>
      </c>
      <c r="B55" s="322">
        <v>9</v>
      </c>
      <c r="C55" s="322" t="s">
        <v>820</v>
      </c>
    </row>
    <row r="56" spans="1:3" ht="14.25">
      <c r="A56" s="321" t="s">
        <v>491</v>
      </c>
      <c r="B56" s="321">
        <v>9</v>
      </c>
      <c r="C56" s="322" t="s">
        <v>12</v>
      </c>
    </row>
    <row r="57" spans="1:3" ht="14.25">
      <c r="A57" s="321" t="s">
        <v>491</v>
      </c>
      <c r="B57" s="321">
        <v>9</v>
      </c>
      <c r="C57" s="322" t="s">
        <v>599</v>
      </c>
    </row>
    <row r="58" spans="1:3" ht="14.25">
      <c r="A58" s="321" t="s">
        <v>491</v>
      </c>
      <c r="B58" s="321">
        <v>9</v>
      </c>
      <c r="C58" s="322" t="s">
        <v>477</v>
      </c>
    </row>
    <row r="59" spans="1:3" ht="14.25">
      <c r="A59" s="321" t="s">
        <v>491</v>
      </c>
      <c r="B59" s="321">
        <v>9</v>
      </c>
      <c r="C59" s="322" t="s">
        <v>517</v>
      </c>
    </row>
    <row r="60" spans="1:3" ht="14.25">
      <c r="A60" s="321" t="s">
        <v>491</v>
      </c>
      <c r="B60" s="321">
        <v>9</v>
      </c>
      <c r="C60" s="322" t="s">
        <v>821</v>
      </c>
    </row>
    <row r="61" spans="1:3" ht="14.25">
      <c r="A61" s="321" t="s">
        <v>491</v>
      </c>
      <c r="B61" s="321">
        <v>9</v>
      </c>
      <c r="C61" s="322" t="s">
        <v>662</v>
      </c>
    </row>
    <row r="62" spans="1:3" ht="14.25">
      <c r="A62" s="321" t="s">
        <v>491</v>
      </c>
      <c r="B62" s="321">
        <v>9</v>
      </c>
      <c r="C62" s="322" t="s">
        <v>662</v>
      </c>
    </row>
    <row r="63" spans="1:3" ht="14.25">
      <c r="A63" s="321" t="s">
        <v>493</v>
      </c>
      <c r="B63" s="321">
        <v>10</v>
      </c>
      <c r="C63" s="322" t="s">
        <v>489</v>
      </c>
    </row>
    <row r="64" spans="1:3" ht="14.25">
      <c r="A64" s="321" t="s">
        <v>493</v>
      </c>
      <c r="B64" s="321">
        <v>10</v>
      </c>
      <c r="C64" s="322" t="s">
        <v>489</v>
      </c>
    </row>
    <row r="65" spans="1:3" ht="14.25">
      <c r="A65" s="321" t="s">
        <v>493</v>
      </c>
      <c r="B65" s="321">
        <v>10</v>
      </c>
      <c r="C65" s="322" t="s">
        <v>489</v>
      </c>
    </row>
    <row r="66" spans="1:3" ht="14.25">
      <c r="A66" s="321" t="s">
        <v>493</v>
      </c>
      <c r="B66" s="321">
        <v>10</v>
      </c>
      <c r="C66" s="322" t="s">
        <v>489</v>
      </c>
    </row>
    <row r="67" spans="1:3" ht="14.25">
      <c r="A67" s="321" t="s">
        <v>493</v>
      </c>
      <c r="B67" s="321">
        <v>10</v>
      </c>
      <c r="C67" s="322" t="s">
        <v>489</v>
      </c>
    </row>
    <row r="68" spans="1:3" ht="14.25">
      <c r="A68" s="321" t="s">
        <v>493</v>
      </c>
      <c r="B68" s="321">
        <v>10</v>
      </c>
      <c r="C68" s="322" t="s">
        <v>489</v>
      </c>
    </row>
    <row r="69" spans="1:3" ht="14.25">
      <c r="A69" s="321" t="s">
        <v>493</v>
      </c>
      <c r="B69" s="321">
        <v>10</v>
      </c>
      <c r="C69" s="322" t="s">
        <v>489</v>
      </c>
    </row>
    <row r="70" spans="1:3" ht="14.25">
      <c r="A70" s="321" t="s">
        <v>493</v>
      </c>
      <c r="B70" s="321">
        <v>10</v>
      </c>
      <c r="C70" s="322" t="s">
        <v>489</v>
      </c>
    </row>
    <row r="71" spans="1:3" ht="14.25">
      <c r="A71" s="321" t="s">
        <v>493</v>
      </c>
      <c r="B71" s="321">
        <v>10</v>
      </c>
      <c r="C71" s="322" t="s">
        <v>489</v>
      </c>
    </row>
    <row r="72" spans="1:3" ht="14.25">
      <c r="A72" s="321" t="s">
        <v>493</v>
      </c>
      <c r="B72" s="321">
        <v>10</v>
      </c>
      <c r="C72" s="322" t="s">
        <v>489</v>
      </c>
    </row>
    <row r="73" spans="1:3" ht="14.25">
      <c r="A73" s="321" t="s">
        <v>493</v>
      </c>
      <c r="B73" s="321">
        <v>10</v>
      </c>
      <c r="C73" s="322" t="s">
        <v>489</v>
      </c>
    </row>
    <row r="74" spans="1:3" ht="14.25">
      <c r="A74" s="321" t="s">
        <v>493</v>
      </c>
      <c r="B74" s="321">
        <v>10</v>
      </c>
      <c r="C74" s="322" t="s">
        <v>489</v>
      </c>
    </row>
    <row r="75" spans="1:3" ht="14.25">
      <c r="A75" s="321" t="s">
        <v>493</v>
      </c>
      <c r="B75" s="321">
        <v>10</v>
      </c>
      <c r="C75" s="322" t="s">
        <v>489</v>
      </c>
    </row>
    <row r="76" spans="1:3" ht="14.25">
      <c r="A76" s="322" t="s">
        <v>493</v>
      </c>
      <c r="B76" s="322">
        <v>10</v>
      </c>
      <c r="C76" s="322" t="s">
        <v>489</v>
      </c>
    </row>
    <row r="77" spans="1:3" ht="14.25">
      <c r="A77" s="322" t="s">
        <v>493</v>
      </c>
      <c r="B77" s="322">
        <v>10</v>
      </c>
      <c r="C77" s="322" t="s">
        <v>489</v>
      </c>
    </row>
    <row r="78" spans="1:3" ht="14.25">
      <c r="A78" s="322" t="s">
        <v>493</v>
      </c>
      <c r="B78" s="322">
        <v>10</v>
      </c>
      <c r="C78" s="322" t="s">
        <v>489</v>
      </c>
    </row>
    <row r="79" spans="1:3" ht="14.25">
      <c r="A79" s="321" t="s">
        <v>493</v>
      </c>
      <c r="B79" s="321">
        <v>10</v>
      </c>
      <c r="C79" s="322" t="s">
        <v>496</v>
      </c>
    </row>
    <row r="80" spans="1:3" ht="14.25">
      <c r="A80" s="321" t="s">
        <v>493</v>
      </c>
      <c r="B80" s="321">
        <v>10</v>
      </c>
      <c r="C80" s="322" t="s">
        <v>568</v>
      </c>
    </row>
    <row r="81" spans="1:3" ht="14.25">
      <c r="A81" s="321" t="s">
        <v>493</v>
      </c>
      <c r="B81" s="321">
        <v>10</v>
      </c>
      <c r="C81" s="322" t="s">
        <v>490</v>
      </c>
    </row>
    <row r="82" spans="1:3" ht="14.25">
      <c r="A82" s="321" t="s">
        <v>493</v>
      </c>
      <c r="B82" s="321">
        <v>10</v>
      </c>
      <c r="C82" s="322" t="s">
        <v>822</v>
      </c>
    </row>
    <row r="83" spans="1:3" ht="14.25">
      <c r="A83" s="321" t="s">
        <v>493</v>
      </c>
      <c r="B83" s="321">
        <v>10</v>
      </c>
      <c r="C83" s="322" t="s">
        <v>571</v>
      </c>
    </row>
    <row r="84" spans="1:3" ht="14.25">
      <c r="A84" s="321" t="s">
        <v>493</v>
      </c>
      <c r="B84" s="321">
        <v>10</v>
      </c>
      <c r="C84" s="322" t="s">
        <v>758</v>
      </c>
    </row>
    <row r="85" spans="1:3" ht="14.25">
      <c r="A85" s="321" t="s">
        <v>493</v>
      </c>
      <c r="B85" s="321">
        <v>10</v>
      </c>
      <c r="C85" s="322" t="s">
        <v>503</v>
      </c>
    </row>
    <row r="86" spans="1:3" ht="14.25">
      <c r="A86" s="322" t="s">
        <v>493</v>
      </c>
      <c r="B86" s="322">
        <v>10</v>
      </c>
      <c r="C86" s="322" t="s">
        <v>758</v>
      </c>
    </row>
    <row r="87" spans="1:3" ht="14.25">
      <c r="A87" s="321" t="s">
        <v>493</v>
      </c>
      <c r="B87" s="321">
        <v>10</v>
      </c>
      <c r="C87" s="322" t="s">
        <v>485</v>
      </c>
    </row>
    <row r="88" spans="1:3" ht="14.25">
      <c r="A88" s="321" t="s">
        <v>493</v>
      </c>
      <c r="B88" s="321">
        <v>10</v>
      </c>
      <c r="C88" s="322" t="s">
        <v>26</v>
      </c>
    </row>
    <row r="89" spans="1:3" ht="14.25">
      <c r="A89" s="321" t="s">
        <v>493</v>
      </c>
      <c r="B89" s="321">
        <v>10</v>
      </c>
      <c r="C89" s="322" t="s">
        <v>477</v>
      </c>
    </row>
    <row r="90" spans="1:3" ht="14.25">
      <c r="A90" s="321" t="s">
        <v>493</v>
      </c>
      <c r="B90" s="321">
        <v>10</v>
      </c>
      <c r="C90" s="322" t="s">
        <v>477</v>
      </c>
    </row>
    <row r="91" spans="1:3" ht="14.25">
      <c r="A91" s="321" t="s">
        <v>493</v>
      </c>
      <c r="B91" s="321">
        <v>10</v>
      </c>
      <c r="C91" s="322" t="s">
        <v>477</v>
      </c>
    </row>
    <row r="92" spans="1:3" ht="14.25">
      <c r="A92" s="321" t="s">
        <v>493</v>
      </c>
      <c r="B92" s="321">
        <v>10</v>
      </c>
      <c r="C92" s="322" t="s">
        <v>477</v>
      </c>
    </row>
    <row r="93" spans="1:3" ht="14.25">
      <c r="A93" s="321" t="s">
        <v>493</v>
      </c>
      <c r="B93" s="321">
        <v>10</v>
      </c>
      <c r="C93" s="322" t="s">
        <v>477</v>
      </c>
    </row>
    <row r="94" spans="1:3" ht="14.25">
      <c r="A94" s="321" t="s">
        <v>493</v>
      </c>
      <c r="B94" s="321">
        <v>10</v>
      </c>
      <c r="C94" s="322" t="s">
        <v>477</v>
      </c>
    </row>
    <row r="95" spans="1:3" ht="14.25">
      <c r="A95" s="321" t="s">
        <v>493</v>
      </c>
      <c r="B95" s="321">
        <v>10</v>
      </c>
      <c r="C95" s="322" t="s">
        <v>477</v>
      </c>
    </row>
    <row r="96" spans="1:3" ht="14.25">
      <c r="A96" s="321" t="s">
        <v>493</v>
      </c>
      <c r="B96" s="321">
        <v>10</v>
      </c>
      <c r="C96" s="322" t="s">
        <v>477</v>
      </c>
    </row>
    <row r="97" spans="1:3" ht="14.25">
      <c r="A97" s="321" t="s">
        <v>493</v>
      </c>
      <c r="B97" s="321">
        <v>10</v>
      </c>
      <c r="C97" s="322" t="s">
        <v>650</v>
      </c>
    </row>
    <row r="98" spans="1:3" ht="14.25">
      <c r="A98" s="321" t="s">
        <v>493</v>
      </c>
      <c r="B98" s="321">
        <v>10</v>
      </c>
      <c r="C98" s="322" t="s">
        <v>823</v>
      </c>
    </row>
    <row r="99" spans="1:3" ht="14.25">
      <c r="A99" s="322" t="s">
        <v>493</v>
      </c>
      <c r="B99" s="322">
        <v>10</v>
      </c>
      <c r="C99" s="322" t="s">
        <v>824</v>
      </c>
    </row>
    <row r="100" spans="1:3" ht="14.25">
      <c r="A100" s="321" t="s">
        <v>493</v>
      </c>
      <c r="B100" s="321">
        <v>10</v>
      </c>
      <c r="C100" s="322" t="s">
        <v>662</v>
      </c>
    </row>
    <row r="101" spans="1:3" ht="14.25">
      <c r="A101" s="321" t="s">
        <v>493</v>
      </c>
      <c r="B101" s="321">
        <v>10</v>
      </c>
      <c r="C101" s="322" t="s">
        <v>662</v>
      </c>
    </row>
    <row r="102" spans="1:3" ht="14.25">
      <c r="A102" s="321" t="s">
        <v>493</v>
      </c>
      <c r="B102" s="321">
        <v>10</v>
      </c>
      <c r="C102" s="322" t="s">
        <v>662</v>
      </c>
    </row>
    <row r="103" spans="1:3" ht="14.25">
      <c r="A103" s="321" t="s">
        <v>493</v>
      </c>
      <c r="B103" s="321">
        <v>10</v>
      </c>
      <c r="C103" s="322" t="s">
        <v>662</v>
      </c>
    </row>
    <row r="104" spans="1:3" ht="14.25">
      <c r="A104" s="321" t="s">
        <v>493</v>
      </c>
      <c r="B104" s="321">
        <v>10</v>
      </c>
      <c r="C104" s="322" t="s">
        <v>662</v>
      </c>
    </row>
    <row r="105" spans="1:3" ht="14.25">
      <c r="A105" s="321" t="s">
        <v>493</v>
      </c>
      <c r="B105" s="321">
        <v>10</v>
      </c>
      <c r="C105" s="322" t="s">
        <v>662</v>
      </c>
    </row>
    <row r="106" spans="1:3" ht="14.25">
      <c r="A106" s="321" t="s">
        <v>493</v>
      </c>
      <c r="B106" s="321">
        <v>10</v>
      </c>
      <c r="C106" s="322" t="s">
        <v>662</v>
      </c>
    </row>
    <row r="107" spans="1:3" ht="14.25">
      <c r="A107" s="321" t="s">
        <v>493</v>
      </c>
      <c r="B107" s="321">
        <v>10</v>
      </c>
      <c r="C107" s="322" t="s">
        <v>662</v>
      </c>
    </row>
    <row r="108" spans="1:3" ht="14.25">
      <c r="A108" s="321" t="s">
        <v>493</v>
      </c>
      <c r="B108" s="321">
        <v>10</v>
      </c>
      <c r="C108" s="322" t="s">
        <v>662</v>
      </c>
    </row>
    <row r="109" spans="1:3" ht="14.25">
      <c r="A109" s="322" t="s">
        <v>507</v>
      </c>
      <c r="B109" s="322">
        <v>20</v>
      </c>
      <c r="C109" s="322" t="s">
        <v>825</v>
      </c>
    </row>
    <row r="110" spans="1:3" ht="14.25">
      <c r="A110" s="321" t="s">
        <v>507</v>
      </c>
      <c r="B110" s="321">
        <v>20</v>
      </c>
      <c r="C110" s="322" t="s">
        <v>582</v>
      </c>
    </row>
    <row r="111" spans="1:3" ht="14.25">
      <c r="A111" s="321" t="s">
        <v>507</v>
      </c>
      <c r="B111" s="321">
        <v>20</v>
      </c>
      <c r="C111" s="322" t="s">
        <v>582</v>
      </c>
    </row>
    <row r="112" spans="1:3" ht="14.25">
      <c r="A112" s="321" t="s">
        <v>507</v>
      </c>
      <c r="B112" s="321">
        <v>20</v>
      </c>
      <c r="C112" s="322" t="s">
        <v>24</v>
      </c>
    </row>
    <row r="113" spans="1:3" ht="14.25">
      <c r="A113" s="321" t="s">
        <v>507</v>
      </c>
      <c r="B113" s="321">
        <v>20</v>
      </c>
      <c r="C113" s="322" t="s">
        <v>664</v>
      </c>
    </row>
    <row r="114" spans="1:3" ht="14.25">
      <c r="A114" s="321" t="s">
        <v>507</v>
      </c>
      <c r="B114" s="321">
        <v>20</v>
      </c>
      <c r="C114" s="322" t="s">
        <v>826</v>
      </c>
    </row>
    <row r="115" spans="1:3" ht="14.25">
      <c r="A115" s="321" t="s">
        <v>507</v>
      </c>
      <c r="B115" s="321">
        <v>20</v>
      </c>
      <c r="C115" s="322" t="s">
        <v>583</v>
      </c>
    </row>
    <row r="116" spans="1:3" ht="14.25">
      <c r="A116" s="321" t="s">
        <v>507</v>
      </c>
      <c r="B116" s="321">
        <v>20</v>
      </c>
      <c r="C116" s="322" t="s">
        <v>583</v>
      </c>
    </row>
    <row r="117" spans="1:3" ht="14.25">
      <c r="A117" s="321" t="s">
        <v>507</v>
      </c>
      <c r="B117" s="321">
        <v>20</v>
      </c>
      <c r="C117" s="322" t="s">
        <v>583</v>
      </c>
    </row>
    <row r="118" spans="1:3" ht="14.25">
      <c r="A118" s="322" t="s">
        <v>507</v>
      </c>
      <c r="B118" s="322">
        <v>20</v>
      </c>
      <c r="C118" s="322" t="s">
        <v>583</v>
      </c>
    </row>
    <row r="119" spans="1:3" ht="14.25">
      <c r="A119" s="321" t="s">
        <v>507</v>
      </c>
      <c r="B119" s="321">
        <v>20</v>
      </c>
      <c r="C119" s="322" t="s">
        <v>477</v>
      </c>
    </row>
    <row r="120" spans="1:3" ht="14.25">
      <c r="A120" s="321" t="s">
        <v>585</v>
      </c>
      <c r="B120" s="321">
        <v>32</v>
      </c>
      <c r="C120" s="322" t="s">
        <v>861</v>
      </c>
    </row>
    <row r="121" spans="1:3" ht="14.25">
      <c r="A121" s="321" t="s">
        <v>586</v>
      </c>
      <c r="B121" s="321">
        <v>51</v>
      </c>
      <c r="C121" s="322" t="s">
        <v>861</v>
      </c>
    </row>
    <row r="122" spans="1:3" ht="14.25">
      <c r="A122" s="321" t="s">
        <v>586</v>
      </c>
      <c r="B122" s="321">
        <v>51</v>
      </c>
      <c r="C122" s="322" t="s">
        <v>861</v>
      </c>
    </row>
    <row r="123" spans="1:3" ht="14.25">
      <c r="A123" s="321" t="s">
        <v>511</v>
      </c>
      <c r="B123" s="321">
        <v>30</v>
      </c>
      <c r="C123" s="322" t="s">
        <v>861</v>
      </c>
    </row>
    <row r="124" spans="1:3" ht="14.25">
      <c r="A124" s="321" t="s">
        <v>511</v>
      </c>
      <c r="B124" s="321">
        <v>30</v>
      </c>
      <c r="C124" s="322" t="s">
        <v>861</v>
      </c>
    </row>
    <row r="125" spans="1:3" ht="14.25">
      <c r="A125" s="321" t="s">
        <v>511</v>
      </c>
      <c r="B125" s="321">
        <v>30</v>
      </c>
      <c r="C125" s="322" t="s">
        <v>861</v>
      </c>
    </row>
    <row r="126" spans="1:3" ht="14.25">
      <c r="A126" s="321" t="s">
        <v>511</v>
      </c>
      <c r="B126" s="321">
        <v>30</v>
      </c>
      <c r="C126" s="322" t="s">
        <v>861</v>
      </c>
    </row>
    <row r="127" spans="1:3" ht="14.25">
      <c r="A127" s="321" t="s">
        <v>511</v>
      </c>
      <c r="B127" s="321">
        <v>30</v>
      </c>
      <c r="C127" s="322" t="s">
        <v>861</v>
      </c>
    </row>
    <row r="128" spans="1:3" ht="14.25">
      <c r="A128" s="321" t="s">
        <v>511</v>
      </c>
      <c r="B128" s="321">
        <v>30</v>
      </c>
      <c r="C128" s="322" t="s">
        <v>861</v>
      </c>
    </row>
    <row r="129" spans="1:3" ht="14.25">
      <c r="A129" s="321" t="s">
        <v>511</v>
      </c>
      <c r="B129" s="321">
        <v>30</v>
      </c>
      <c r="C129" s="322" t="s">
        <v>861</v>
      </c>
    </row>
    <row r="130" spans="1:3" ht="14.25">
      <c r="A130" s="321" t="s">
        <v>511</v>
      </c>
      <c r="B130" s="321">
        <v>30</v>
      </c>
      <c r="C130" s="322" t="s">
        <v>861</v>
      </c>
    </row>
    <row r="131" spans="1:3" ht="14.25">
      <c r="A131" s="321" t="s">
        <v>512</v>
      </c>
      <c r="B131" s="321">
        <v>38</v>
      </c>
      <c r="C131" s="322" t="s">
        <v>861</v>
      </c>
    </row>
    <row r="132" spans="1:3" ht="14.25">
      <c r="A132" s="321" t="s">
        <v>512</v>
      </c>
      <c r="B132" s="321">
        <v>38</v>
      </c>
      <c r="C132" s="322" t="s">
        <v>861</v>
      </c>
    </row>
    <row r="133" spans="1:3" ht="14.25">
      <c r="A133" s="321" t="s">
        <v>512</v>
      </c>
      <c r="B133" s="321">
        <v>38</v>
      </c>
      <c r="C133" s="322" t="s">
        <v>861</v>
      </c>
    </row>
    <row r="134" spans="1:3" ht="14.25">
      <c r="A134" s="321" t="s">
        <v>512</v>
      </c>
      <c r="B134" s="321">
        <v>38</v>
      </c>
      <c r="C134" s="322" t="s">
        <v>861</v>
      </c>
    </row>
    <row r="135" spans="1:3" ht="14.25">
      <c r="A135" s="321" t="s">
        <v>512</v>
      </c>
      <c r="B135" s="321">
        <v>38</v>
      </c>
      <c r="C135" s="322" t="s">
        <v>861</v>
      </c>
    </row>
    <row r="136" spans="1:3" ht="14.25">
      <c r="A136" s="321" t="s">
        <v>512</v>
      </c>
      <c r="B136" s="321">
        <v>38</v>
      </c>
      <c r="C136" s="322" t="s">
        <v>861</v>
      </c>
    </row>
    <row r="137" spans="1:3" ht="14.25">
      <c r="A137" s="321" t="s">
        <v>512</v>
      </c>
      <c r="B137" s="321">
        <v>38</v>
      </c>
      <c r="C137" s="322" t="s">
        <v>861</v>
      </c>
    </row>
    <row r="138" spans="1:3" ht="14.25">
      <c r="A138" s="321" t="s">
        <v>512</v>
      </c>
      <c r="B138" s="321">
        <v>38</v>
      </c>
      <c r="C138" s="322" t="s">
        <v>861</v>
      </c>
    </row>
    <row r="139" spans="1:3" ht="14.25">
      <c r="A139" s="321" t="s">
        <v>512</v>
      </c>
      <c r="B139" s="321">
        <v>38</v>
      </c>
      <c r="C139" s="322" t="s">
        <v>861</v>
      </c>
    </row>
    <row r="140" spans="1:3" ht="14.25">
      <c r="A140" s="321" t="s">
        <v>514</v>
      </c>
      <c r="B140" s="321">
        <v>75</v>
      </c>
      <c r="C140" s="322" t="s">
        <v>16</v>
      </c>
    </row>
    <row r="141" spans="1:3" ht="14.25">
      <c r="A141" s="321" t="s">
        <v>514</v>
      </c>
      <c r="B141" s="321">
        <v>75</v>
      </c>
      <c r="C141" s="322" t="s">
        <v>31</v>
      </c>
    </row>
    <row r="142" spans="1:3" ht="14.25">
      <c r="A142" s="321" t="s">
        <v>514</v>
      </c>
      <c r="B142" s="321">
        <v>75</v>
      </c>
      <c r="C142" s="322" t="s">
        <v>2</v>
      </c>
    </row>
    <row r="143" spans="1:3" ht="14.25">
      <c r="A143" s="321" t="s">
        <v>514</v>
      </c>
      <c r="B143" s="321">
        <v>75</v>
      </c>
      <c r="C143" s="322" t="s">
        <v>827</v>
      </c>
    </row>
    <row r="144" spans="1:3" ht="14.25">
      <c r="A144" s="322" t="s">
        <v>514</v>
      </c>
      <c r="B144" s="322">
        <v>75</v>
      </c>
      <c r="C144" s="322" t="s">
        <v>477</v>
      </c>
    </row>
    <row r="145" spans="1:3" ht="14.25">
      <c r="A145" s="321" t="s">
        <v>588</v>
      </c>
      <c r="B145" s="321">
        <v>55</v>
      </c>
      <c r="C145" s="322" t="s">
        <v>23</v>
      </c>
    </row>
    <row r="146" spans="1:3" ht="14.25">
      <c r="A146" s="322" t="s">
        <v>588</v>
      </c>
      <c r="B146" s="322">
        <v>55</v>
      </c>
      <c r="C146" s="322" t="s">
        <v>27</v>
      </c>
    </row>
    <row r="147" spans="1:3" ht="14.25">
      <c r="A147" s="321" t="s">
        <v>588</v>
      </c>
      <c r="B147" s="321">
        <v>55</v>
      </c>
      <c r="C147" s="322" t="s">
        <v>582</v>
      </c>
    </row>
    <row r="148" spans="1:3" ht="14.25">
      <c r="A148" s="321" t="s">
        <v>588</v>
      </c>
      <c r="B148" s="321">
        <v>55</v>
      </c>
      <c r="C148" s="322" t="s">
        <v>828</v>
      </c>
    </row>
    <row r="149" spans="1:3" ht="14.25">
      <c r="A149" s="321" t="s">
        <v>588</v>
      </c>
      <c r="B149" s="321">
        <v>55</v>
      </c>
      <c r="C149" s="322" t="s">
        <v>829</v>
      </c>
    </row>
    <row r="150" spans="1:3" ht="14.25">
      <c r="A150" s="321" t="s">
        <v>588</v>
      </c>
      <c r="B150" s="321">
        <v>55</v>
      </c>
      <c r="C150" s="322" t="s">
        <v>829</v>
      </c>
    </row>
    <row r="151" spans="1:3" ht="14.25">
      <c r="A151" s="322" t="s">
        <v>588</v>
      </c>
      <c r="B151" s="322">
        <v>55</v>
      </c>
      <c r="C151" s="322" t="s">
        <v>829</v>
      </c>
    </row>
    <row r="152" spans="1:3" ht="14.25">
      <c r="A152" s="321" t="s">
        <v>588</v>
      </c>
      <c r="B152" s="321">
        <v>55</v>
      </c>
      <c r="C152" s="322" t="s">
        <v>681</v>
      </c>
    </row>
    <row r="153" spans="1:3" ht="14.25">
      <c r="A153" s="321" t="s">
        <v>588</v>
      </c>
      <c r="B153" s="321">
        <v>55</v>
      </c>
      <c r="C153" s="322" t="s">
        <v>830</v>
      </c>
    </row>
    <row r="154" spans="1:3" ht="14.25">
      <c r="A154" s="321" t="s">
        <v>588</v>
      </c>
      <c r="B154" s="321">
        <v>55</v>
      </c>
      <c r="C154" s="322" t="s">
        <v>830</v>
      </c>
    </row>
    <row r="155" spans="1:3" ht="14.25">
      <c r="A155" s="321" t="s">
        <v>594</v>
      </c>
      <c r="B155" s="321">
        <v>73</v>
      </c>
      <c r="C155" s="322" t="s">
        <v>774</v>
      </c>
    </row>
    <row r="156" spans="1:3" ht="14.25">
      <c r="A156" s="321" t="s">
        <v>594</v>
      </c>
      <c r="B156" s="321">
        <v>73</v>
      </c>
      <c r="C156" s="322" t="s">
        <v>831</v>
      </c>
    </row>
    <row r="157" spans="1:3" ht="14.25">
      <c r="A157" s="321" t="s">
        <v>594</v>
      </c>
      <c r="B157" s="321">
        <v>73</v>
      </c>
      <c r="C157" s="322" t="s">
        <v>776</v>
      </c>
    </row>
    <row r="158" spans="1:3" ht="14.25">
      <c r="A158" s="321" t="s">
        <v>594</v>
      </c>
      <c r="B158" s="321">
        <v>73</v>
      </c>
      <c r="C158" s="322" t="s">
        <v>832</v>
      </c>
    </row>
    <row r="159" spans="1:3" ht="14.25">
      <c r="A159" s="321" t="s">
        <v>594</v>
      </c>
      <c r="B159" s="321">
        <v>73</v>
      </c>
      <c r="C159" s="322" t="s">
        <v>477</v>
      </c>
    </row>
    <row r="160" spans="1:3" ht="14.25">
      <c r="A160" s="321" t="s">
        <v>594</v>
      </c>
      <c r="B160" s="321">
        <v>73</v>
      </c>
      <c r="C160" s="322" t="s">
        <v>477</v>
      </c>
    </row>
    <row r="161" spans="1:3" ht="14.25">
      <c r="A161" s="321" t="s">
        <v>594</v>
      </c>
      <c r="B161" s="321">
        <v>73</v>
      </c>
      <c r="C161" s="322" t="s">
        <v>517</v>
      </c>
    </row>
    <row r="162" spans="1:3" ht="14.25">
      <c r="A162" s="321" t="s">
        <v>594</v>
      </c>
      <c r="B162" s="321">
        <v>73</v>
      </c>
      <c r="C162" s="322" t="s">
        <v>693</v>
      </c>
    </row>
    <row r="163" spans="1:3" ht="14.25">
      <c r="A163" s="321" t="s">
        <v>518</v>
      </c>
      <c r="B163" s="321">
        <v>74</v>
      </c>
      <c r="C163" s="322" t="s">
        <v>479</v>
      </c>
    </row>
    <row r="164" spans="1:3" ht="14.25">
      <c r="A164" s="321" t="s">
        <v>518</v>
      </c>
      <c r="B164" s="321">
        <v>74</v>
      </c>
      <c r="C164" s="322" t="s">
        <v>698</v>
      </c>
    </row>
    <row r="165" spans="1:3" ht="14.25">
      <c r="A165" s="321" t="s">
        <v>518</v>
      </c>
      <c r="B165" s="321">
        <v>74</v>
      </c>
      <c r="C165" s="322" t="s">
        <v>3</v>
      </c>
    </row>
    <row r="166" spans="1:3" ht="14.25">
      <c r="A166" s="321" t="s">
        <v>518</v>
      </c>
      <c r="B166" s="321">
        <v>74</v>
      </c>
      <c r="C166" s="322" t="s">
        <v>693</v>
      </c>
    </row>
    <row r="167" spans="1:3" ht="14.25">
      <c r="A167" s="321" t="s">
        <v>518</v>
      </c>
      <c r="B167" s="321">
        <v>74</v>
      </c>
      <c r="C167" s="322" t="s">
        <v>693</v>
      </c>
    </row>
    <row r="168" spans="1:3" ht="14.25">
      <c r="A168" s="321" t="s">
        <v>520</v>
      </c>
      <c r="B168" s="321">
        <v>76</v>
      </c>
      <c r="C168" s="322" t="s">
        <v>819</v>
      </c>
    </row>
    <row r="169" spans="1:3" ht="14.25">
      <c r="A169" s="321" t="s">
        <v>520</v>
      </c>
      <c r="B169" s="321">
        <v>76</v>
      </c>
      <c r="C169" s="322" t="s">
        <v>688</v>
      </c>
    </row>
    <row r="170" spans="1:3" ht="14.25">
      <c r="A170" s="321" t="s">
        <v>520</v>
      </c>
      <c r="B170" s="321">
        <v>76</v>
      </c>
      <c r="C170" s="322" t="s">
        <v>833</v>
      </c>
    </row>
    <row r="171" spans="1:3" ht="14.25">
      <c r="A171" s="321" t="s">
        <v>834</v>
      </c>
      <c r="B171" s="321">
        <v>59</v>
      </c>
      <c r="C171" s="322" t="s">
        <v>835</v>
      </c>
    </row>
    <row r="172" spans="1:3" ht="14.25">
      <c r="A172" s="321" t="s">
        <v>522</v>
      </c>
      <c r="B172" s="321">
        <v>2</v>
      </c>
      <c r="C172" s="322" t="s">
        <v>836</v>
      </c>
    </row>
    <row r="173" spans="1:3" ht="14.25">
      <c r="A173" s="322" t="s">
        <v>522</v>
      </c>
      <c r="B173" s="322">
        <v>2</v>
      </c>
      <c r="C173" s="322" t="s">
        <v>837</v>
      </c>
    </row>
    <row r="174" spans="1:3" ht="14.25">
      <c r="A174" s="321" t="s">
        <v>522</v>
      </c>
      <c r="B174" s="321">
        <v>2</v>
      </c>
      <c r="C174" s="322" t="s">
        <v>483</v>
      </c>
    </row>
    <row r="175" spans="1:3" ht="14.25">
      <c r="A175" s="321" t="s">
        <v>522</v>
      </c>
      <c r="B175" s="321">
        <v>2</v>
      </c>
      <c r="C175" s="322" t="s">
        <v>529</v>
      </c>
    </row>
    <row r="176" spans="1:3" ht="14.25">
      <c r="A176" s="321" t="s">
        <v>522</v>
      </c>
      <c r="B176" s="321">
        <v>2</v>
      </c>
      <c r="C176" s="322" t="s">
        <v>529</v>
      </c>
    </row>
    <row r="177" spans="1:3" ht="14.25">
      <c r="A177" s="321" t="s">
        <v>522</v>
      </c>
      <c r="B177" s="321">
        <v>2</v>
      </c>
      <c r="C177" s="322" t="s">
        <v>529</v>
      </c>
    </row>
    <row r="178" spans="1:3" ht="14.25">
      <c r="A178" s="321" t="s">
        <v>522</v>
      </c>
      <c r="B178" s="321">
        <v>2</v>
      </c>
      <c r="C178" s="322" t="s">
        <v>529</v>
      </c>
    </row>
    <row r="179" spans="1:3" ht="14.25">
      <c r="A179" s="321" t="s">
        <v>522</v>
      </c>
      <c r="B179" s="321">
        <v>2</v>
      </c>
      <c r="C179" s="322" t="s">
        <v>529</v>
      </c>
    </row>
    <row r="180" spans="1:3" ht="14.25">
      <c r="A180" s="321" t="s">
        <v>522</v>
      </c>
      <c r="B180" s="321">
        <v>2</v>
      </c>
      <c r="C180" s="322" t="s">
        <v>529</v>
      </c>
    </row>
    <row r="181" spans="1:3" ht="14.25">
      <c r="A181" s="321" t="s">
        <v>522</v>
      </c>
      <c r="B181" s="321">
        <v>2</v>
      </c>
      <c r="C181" s="322" t="s">
        <v>529</v>
      </c>
    </row>
    <row r="182" spans="1:3" ht="14.25">
      <c r="A182" s="321" t="s">
        <v>522</v>
      </c>
      <c r="B182" s="321">
        <v>2</v>
      </c>
      <c r="C182" s="322" t="s">
        <v>529</v>
      </c>
    </row>
    <row r="183" spans="1:3" ht="14.25">
      <c r="A183" s="322" t="s">
        <v>522</v>
      </c>
      <c r="B183" s="322">
        <v>2</v>
      </c>
      <c r="C183" s="322" t="s">
        <v>529</v>
      </c>
    </row>
    <row r="184" spans="1:3" ht="14.25">
      <c r="A184" s="321" t="s">
        <v>522</v>
      </c>
      <c r="B184" s="321">
        <v>2</v>
      </c>
      <c r="C184" s="322" t="s">
        <v>838</v>
      </c>
    </row>
    <row r="185" spans="1:3" ht="14.25">
      <c r="A185" s="321" t="s">
        <v>522</v>
      </c>
      <c r="B185" s="321">
        <v>2</v>
      </c>
      <c r="C185" s="322" t="s">
        <v>484</v>
      </c>
    </row>
    <row r="186" spans="1:3" ht="14.25">
      <c r="A186" s="321" t="s">
        <v>522</v>
      </c>
      <c r="B186" s="321">
        <v>2</v>
      </c>
      <c r="C186" s="322" t="s">
        <v>839</v>
      </c>
    </row>
    <row r="187" spans="1:3" ht="14.25">
      <c r="A187" s="321" t="s">
        <v>522</v>
      </c>
      <c r="B187" s="321">
        <v>2</v>
      </c>
      <c r="C187" s="322" t="s">
        <v>840</v>
      </c>
    </row>
    <row r="188" spans="1:3" ht="14.25">
      <c r="A188" s="321" t="s">
        <v>522</v>
      </c>
      <c r="B188" s="321">
        <v>2</v>
      </c>
      <c r="C188" s="322" t="s">
        <v>738</v>
      </c>
    </row>
    <row r="189" spans="1:3" ht="14.25">
      <c r="A189" s="321" t="s">
        <v>522</v>
      </c>
      <c r="B189" s="321">
        <v>2</v>
      </c>
      <c r="C189" s="322" t="s">
        <v>662</v>
      </c>
    </row>
    <row r="190" spans="1:3" ht="14.25">
      <c r="A190" s="321" t="s">
        <v>524</v>
      </c>
      <c r="B190" s="321">
        <v>6</v>
      </c>
      <c r="C190" s="322" t="s">
        <v>841</v>
      </c>
    </row>
    <row r="191" spans="1:3" ht="14.25">
      <c r="A191" s="322" t="s">
        <v>524</v>
      </c>
      <c r="B191" s="322">
        <v>6</v>
      </c>
      <c r="C191" s="322" t="s">
        <v>842</v>
      </c>
    </row>
    <row r="192" spans="1:3" ht="14.25">
      <c r="A192" s="321" t="s">
        <v>524</v>
      </c>
      <c r="B192" s="321">
        <v>6</v>
      </c>
      <c r="C192" s="322" t="s">
        <v>609</v>
      </c>
    </row>
    <row r="193" spans="1:3" ht="14.25">
      <c r="A193" s="321" t="s">
        <v>524</v>
      </c>
      <c r="B193" s="321">
        <v>6</v>
      </c>
      <c r="C193" s="322" t="s">
        <v>610</v>
      </c>
    </row>
    <row r="194" spans="1:3" ht="14.25">
      <c r="A194" s="321" t="s">
        <v>524</v>
      </c>
      <c r="B194" s="321">
        <v>6</v>
      </c>
      <c r="C194" s="322" t="s">
        <v>843</v>
      </c>
    </row>
    <row r="195" spans="1:3" ht="14.25">
      <c r="A195" s="321" t="s">
        <v>524</v>
      </c>
      <c r="B195" s="321">
        <v>6</v>
      </c>
      <c r="C195" s="322" t="s">
        <v>716</v>
      </c>
    </row>
    <row r="196" spans="1:3" ht="14.25">
      <c r="A196" s="321" t="s">
        <v>524</v>
      </c>
      <c r="B196" s="321">
        <v>6</v>
      </c>
      <c r="C196" s="322" t="s">
        <v>844</v>
      </c>
    </row>
    <row r="197" spans="1:3" ht="14.25">
      <c r="A197" s="321" t="s">
        <v>524</v>
      </c>
      <c r="B197" s="321">
        <v>6</v>
      </c>
      <c r="C197" s="322" t="s">
        <v>845</v>
      </c>
    </row>
    <row r="198" spans="1:3" ht="14.25">
      <c r="A198" s="321" t="s">
        <v>524</v>
      </c>
      <c r="B198" s="321">
        <v>6</v>
      </c>
      <c r="C198" s="322" t="s">
        <v>846</v>
      </c>
    </row>
    <row r="199" spans="1:3" ht="14.25">
      <c r="A199" s="321" t="s">
        <v>524</v>
      </c>
      <c r="B199" s="321">
        <v>6</v>
      </c>
      <c r="C199" s="322" t="s">
        <v>847</v>
      </c>
    </row>
    <row r="200" spans="1:3" ht="14.25">
      <c r="A200" s="321" t="s">
        <v>524</v>
      </c>
      <c r="B200" s="321">
        <v>6</v>
      </c>
      <c r="C200" s="322" t="s">
        <v>848</v>
      </c>
    </row>
    <row r="201" spans="1:3" ht="14.25">
      <c r="A201" s="321" t="s">
        <v>524</v>
      </c>
      <c r="B201" s="321">
        <v>6</v>
      </c>
      <c r="C201" s="322" t="s">
        <v>529</v>
      </c>
    </row>
    <row r="202" spans="1:3" ht="14.25">
      <c r="A202" s="321" t="s">
        <v>524</v>
      </c>
      <c r="B202" s="321">
        <v>6</v>
      </c>
      <c r="C202" s="322" t="s">
        <v>529</v>
      </c>
    </row>
    <row r="203" spans="1:3" ht="14.25">
      <c r="A203" s="321" t="s">
        <v>524</v>
      </c>
      <c r="B203" s="321">
        <v>6</v>
      </c>
      <c r="C203" s="322" t="s">
        <v>529</v>
      </c>
    </row>
    <row r="204" spans="1:3" ht="14.25">
      <c r="A204" s="321" t="s">
        <v>524</v>
      </c>
      <c r="B204" s="321">
        <v>6</v>
      </c>
      <c r="C204" s="322" t="s">
        <v>529</v>
      </c>
    </row>
    <row r="205" spans="1:3" ht="14.25">
      <c r="A205" s="321" t="s">
        <v>524</v>
      </c>
      <c r="B205" s="321">
        <v>6</v>
      </c>
      <c r="C205" s="322" t="s">
        <v>529</v>
      </c>
    </row>
    <row r="206" spans="1:3" ht="14.25">
      <c r="A206" s="321" t="s">
        <v>524</v>
      </c>
      <c r="B206" s="321">
        <v>6</v>
      </c>
      <c r="C206" s="322" t="s">
        <v>529</v>
      </c>
    </row>
    <row r="207" spans="1:3" ht="14.25">
      <c r="A207" s="321" t="s">
        <v>524</v>
      </c>
      <c r="B207" s="321">
        <v>6</v>
      </c>
      <c r="C207" s="322" t="s">
        <v>529</v>
      </c>
    </row>
    <row r="208" spans="1:3" ht="14.25">
      <c r="A208" s="321" t="s">
        <v>524</v>
      </c>
      <c r="B208" s="321">
        <v>6</v>
      </c>
      <c r="C208" s="322" t="s">
        <v>529</v>
      </c>
    </row>
    <row r="209" spans="1:3" ht="14.25">
      <c r="A209" s="321" t="s">
        <v>524</v>
      </c>
      <c r="B209" s="321">
        <v>6</v>
      </c>
      <c r="C209" s="322" t="s">
        <v>529</v>
      </c>
    </row>
    <row r="210" spans="1:3" ht="14.25">
      <c r="A210" s="321" t="s">
        <v>524</v>
      </c>
      <c r="B210" s="321">
        <v>6</v>
      </c>
      <c r="C210" s="322" t="s">
        <v>529</v>
      </c>
    </row>
    <row r="211" spans="1:3" ht="14.25">
      <c r="A211" s="322" t="s">
        <v>524</v>
      </c>
      <c r="B211" s="322">
        <v>6</v>
      </c>
      <c r="C211" s="322" t="s">
        <v>529</v>
      </c>
    </row>
    <row r="212" spans="1:3" ht="14.25">
      <c r="A212" s="322" t="s">
        <v>524</v>
      </c>
      <c r="B212" s="322">
        <v>6</v>
      </c>
      <c r="C212" s="322" t="s">
        <v>529</v>
      </c>
    </row>
    <row r="213" spans="1:3" ht="14.25">
      <c r="A213" s="322" t="s">
        <v>524</v>
      </c>
      <c r="B213" s="322">
        <v>6</v>
      </c>
      <c r="C213" s="322" t="s">
        <v>529</v>
      </c>
    </row>
    <row r="214" spans="1:3" ht="14.25">
      <c r="A214" s="321" t="s">
        <v>524</v>
      </c>
      <c r="B214" s="321">
        <v>6</v>
      </c>
      <c r="C214" s="322" t="s">
        <v>615</v>
      </c>
    </row>
    <row r="215" spans="1:3" ht="14.25">
      <c r="A215" s="321" t="s">
        <v>524</v>
      </c>
      <c r="B215" s="321">
        <v>6</v>
      </c>
      <c r="C215" s="322" t="s">
        <v>615</v>
      </c>
    </row>
    <row r="216" spans="1:3" ht="14.25">
      <c r="A216" s="321" t="s">
        <v>524</v>
      </c>
      <c r="B216" s="321">
        <v>6</v>
      </c>
      <c r="C216" s="322" t="s">
        <v>615</v>
      </c>
    </row>
    <row r="217" spans="1:3" ht="14.25">
      <c r="A217" s="321" t="s">
        <v>524</v>
      </c>
      <c r="B217" s="321">
        <v>6</v>
      </c>
      <c r="C217" s="322" t="s">
        <v>615</v>
      </c>
    </row>
    <row r="218" spans="1:3" ht="14.25">
      <c r="A218" s="321" t="s">
        <v>524</v>
      </c>
      <c r="B218" s="321">
        <v>6</v>
      </c>
      <c r="C218" s="322" t="s">
        <v>615</v>
      </c>
    </row>
    <row r="219" spans="1:3" ht="14.25">
      <c r="A219" s="321" t="s">
        <v>524</v>
      </c>
      <c r="B219" s="321">
        <v>6</v>
      </c>
      <c r="C219" s="322" t="s">
        <v>662</v>
      </c>
    </row>
    <row r="220" spans="1:3" ht="14.25">
      <c r="A220" s="321" t="s">
        <v>524</v>
      </c>
      <c r="B220" s="321">
        <v>6</v>
      </c>
      <c r="C220" s="322" t="s">
        <v>662</v>
      </c>
    </row>
    <row r="221" spans="1:3" ht="14.25">
      <c r="A221" s="321" t="s">
        <v>524</v>
      </c>
      <c r="B221" s="321">
        <v>6</v>
      </c>
      <c r="C221" s="322" t="s">
        <v>662</v>
      </c>
    </row>
    <row r="222" spans="1:3" ht="14.25">
      <c r="A222" s="321" t="s">
        <v>524</v>
      </c>
      <c r="B222" s="321">
        <v>6</v>
      </c>
      <c r="C222" s="322" t="s">
        <v>662</v>
      </c>
    </row>
    <row r="223" spans="1:3" ht="14.25">
      <c r="A223" s="321" t="s">
        <v>524</v>
      </c>
      <c r="B223" s="321">
        <v>6</v>
      </c>
      <c r="C223" s="322" t="s">
        <v>662</v>
      </c>
    </row>
    <row r="224" spans="1:3" ht="14.25">
      <c r="A224" s="321" t="s">
        <v>524</v>
      </c>
      <c r="B224" s="321">
        <v>6</v>
      </c>
      <c r="C224" s="322" t="s">
        <v>662</v>
      </c>
    </row>
    <row r="225" spans="1:3" ht="14.25">
      <c r="A225" s="321" t="s">
        <v>524</v>
      </c>
      <c r="B225" s="321">
        <v>6</v>
      </c>
      <c r="C225" s="322" t="s">
        <v>662</v>
      </c>
    </row>
    <row r="226" spans="1:3" ht="14.25">
      <c r="A226" s="321" t="s">
        <v>524</v>
      </c>
      <c r="B226" s="321">
        <v>6</v>
      </c>
      <c r="C226" s="322" t="s">
        <v>662</v>
      </c>
    </row>
    <row r="227" spans="1:3" ht="14.25">
      <c r="A227" s="321" t="s">
        <v>524</v>
      </c>
      <c r="B227" s="321">
        <v>6</v>
      </c>
      <c r="C227" s="322" t="s">
        <v>849</v>
      </c>
    </row>
    <row r="228" spans="1:3" ht="14.25">
      <c r="A228" s="321" t="s">
        <v>524</v>
      </c>
      <c r="B228" s="321">
        <v>6</v>
      </c>
      <c r="C228" s="322" t="s">
        <v>850</v>
      </c>
    </row>
    <row r="229" spans="1:3" ht="14.25">
      <c r="A229" s="321" t="s">
        <v>524</v>
      </c>
      <c r="B229" s="321">
        <v>6</v>
      </c>
      <c r="C229" s="322" t="s">
        <v>851</v>
      </c>
    </row>
    <row r="230" spans="1:3" ht="14.25">
      <c r="A230" s="321" t="s">
        <v>531</v>
      </c>
      <c r="B230" s="321">
        <v>16</v>
      </c>
      <c r="C230" s="322" t="s">
        <v>852</v>
      </c>
    </row>
    <row r="231" spans="1:3" ht="14.25">
      <c r="A231" s="321" t="s">
        <v>531</v>
      </c>
      <c r="B231" s="321">
        <v>16</v>
      </c>
      <c r="C231" s="322" t="s">
        <v>490</v>
      </c>
    </row>
    <row r="232" spans="1:3" ht="14.25">
      <c r="A232" s="321" t="s">
        <v>531</v>
      </c>
      <c r="B232" s="321">
        <v>16</v>
      </c>
      <c r="C232" s="322" t="s">
        <v>853</v>
      </c>
    </row>
    <row r="233" spans="1:3" ht="14.25">
      <c r="A233" s="321" t="s">
        <v>531</v>
      </c>
      <c r="B233" s="321">
        <v>16</v>
      </c>
      <c r="C233" s="322" t="s">
        <v>776</v>
      </c>
    </row>
    <row r="234" spans="1:3" ht="14.25">
      <c r="A234" s="321" t="s">
        <v>531</v>
      </c>
      <c r="B234" s="321">
        <v>16</v>
      </c>
      <c r="C234" s="322" t="s">
        <v>776</v>
      </c>
    </row>
    <row r="235" spans="1:3" ht="14.25">
      <c r="A235" s="321" t="s">
        <v>531</v>
      </c>
      <c r="B235" s="321">
        <v>16</v>
      </c>
      <c r="C235" s="322" t="s">
        <v>854</v>
      </c>
    </row>
    <row r="236" spans="1:3" ht="14.25">
      <c r="A236" s="321" t="s">
        <v>531</v>
      </c>
      <c r="B236" s="321">
        <v>16</v>
      </c>
      <c r="C236" s="322" t="s">
        <v>583</v>
      </c>
    </row>
    <row r="237" spans="1:3" ht="14.25">
      <c r="A237" s="321" t="s">
        <v>531</v>
      </c>
      <c r="B237" s="321">
        <v>16</v>
      </c>
      <c r="C237" s="322" t="s">
        <v>855</v>
      </c>
    </row>
    <row r="238" spans="1:3" ht="14.25">
      <c r="A238" s="321" t="s">
        <v>619</v>
      </c>
      <c r="B238" s="321">
        <v>28</v>
      </c>
      <c r="C238" s="322" t="s">
        <v>828</v>
      </c>
    </row>
    <row r="239" spans="1:3" ht="14.25">
      <c r="A239" s="321" t="s">
        <v>619</v>
      </c>
      <c r="B239" s="321">
        <v>28</v>
      </c>
      <c r="C239" s="322" t="s">
        <v>856</v>
      </c>
    </row>
    <row r="240" spans="1:3" ht="14.25">
      <c r="A240" s="321" t="s">
        <v>619</v>
      </c>
      <c r="B240" s="321">
        <v>28</v>
      </c>
      <c r="C240" s="322" t="s">
        <v>32</v>
      </c>
    </row>
    <row r="241" spans="1:3" ht="14.25">
      <c r="A241" s="321" t="s">
        <v>619</v>
      </c>
      <c r="B241" s="321">
        <v>28</v>
      </c>
      <c r="C241" s="322" t="s">
        <v>857</v>
      </c>
    </row>
    <row r="242" spans="1:3" ht="14.25">
      <c r="A242" s="321" t="s">
        <v>533</v>
      </c>
      <c r="B242" s="321">
        <v>26</v>
      </c>
      <c r="C242" s="322" t="s">
        <v>475</v>
      </c>
    </row>
    <row r="243" spans="1:3" ht="14.25">
      <c r="A243" s="321" t="s">
        <v>533</v>
      </c>
      <c r="B243" s="321">
        <v>26</v>
      </c>
      <c r="C243" s="322" t="s">
        <v>595</v>
      </c>
    </row>
    <row r="244" spans="1:3" ht="14.25">
      <c r="A244" s="321" t="s">
        <v>533</v>
      </c>
      <c r="B244" s="321">
        <v>26</v>
      </c>
      <c r="C244" s="322" t="s">
        <v>776</v>
      </c>
    </row>
    <row r="245" spans="1:3" ht="14.25">
      <c r="A245" s="321" t="s">
        <v>623</v>
      </c>
      <c r="B245" s="321">
        <v>25</v>
      </c>
      <c r="C245" s="322" t="s">
        <v>477</v>
      </c>
    </row>
    <row r="246" spans="1:3" ht="14.25">
      <c r="A246" s="322" t="s">
        <v>623</v>
      </c>
      <c r="B246" s="322">
        <v>25</v>
      </c>
      <c r="C246" s="322" t="s">
        <v>477</v>
      </c>
    </row>
    <row r="247" spans="1:3" ht="14.25">
      <c r="A247" s="321" t="s">
        <v>623</v>
      </c>
      <c r="B247" s="321">
        <v>25</v>
      </c>
      <c r="C247" s="322" t="s">
        <v>36</v>
      </c>
    </row>
    <row r="248" spans="1:3" ht="14.25">
      <c r="A248" s="321" t="s">
        <v>858</v>
      </c>
      <c r="B248" s="321">
        <v>27</v>
      </c>
      <c r="C248" s="322" t="s">
        <v>861</v>
      </c>
    </row>
    <row r="249" spans="1:3" ht="14.25">
      <c r="A249" s="321" t="s">
        <v>723</v>
      </c>
      <c r="B249" s="321">
        <v>33</v>
      </c>
      <c r="C249" s="322" t="s">
        <v>861</v>
      </c>
    </row>
    <row r="250" spans="1:3" ht="14.25">
      <c r="A250" s="321" t="s">
        <v>723</v>
      </c>
      <c r="B250" s="321">
        <v>33</v>
      </c>
      <c r="C250" s="322" t="s">
        <v>861</v>
      </c>
    </row>
    <row r="251" spans="1:3" ht="14.25">
      <c r="A251" s="321" t="s">
        <v>723</v>
      </c>
      <c r="B251" s="321">
        <v>33</v>
      </c>
      <c r="C251" s="322" t="s">
        <v>861</v>
      </c>
    </row>
    <row r="252" spans="1:3" ht="14.25">
      <c r="A252" s="321" t="s">
        <v>723</v>
      </c>
      <c r="B252" s="321">
        <v>33</v>
      </c>
      <c r="C252" s="322" t="s">
        <v>861</v>
      </c>
    </row>
    <row r="253" spans="1:3" ht="14.25">
      <c r="A253" s="321" t="s">
        <v>536</v>
      </c>
      <c r="B253" s="321">
        <v>87</v>
      </c>
      <c r="C253" s="322" t="s">
        <v>862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6" fitToWidth="1" horizontalDpi="600" verticalDpi="600" orientation="portrait" paperSize="9" scale="77" r:id="rId1"/>
  <headerFooter alignWithMargins="0">
    <oddHeader>&amp;C&amp;"Arial,Fett"&amp;12&amp;EZuordnung von Hilfen zu den Trägern - RSD D - Oktober  2013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140625" style="0" bestFit="1" customWidth="1"/>
  </cols>
  <sheetData>
    <row r="1" spans="2:16" ht="12.75">
      <c r="B1" s="202" t="s">
        <v>102</v>
      </c>
      <c r="D1" s="4" t="s">
        <v>292</v>
      </c>
      <c r="E1" s="4" t="s">
        <v>293</v>
      </c>
      <c r="G1" s="203" t="s">
        <v>294</v>
      </c>
      <c r="I1" s="203" t="s">
        <v>294</v>
      </c>
      <c r="K1" s="203" t="s">
        <v>294</v>
      </c>
      <c r="M1" s="203" t="s">
        <v>294</v>
      </c>
      <c r="N1" s="8"/>
      <c r="O1" s="203" t="s">
        <v>294</v>
      </c>
      <c r="P1" s="204" t="s">
        <v>295</v>
      </c>
    </row>
    <row r="2" spans="1:16" ht="12.75">
      <c r="A2" s="4" t="s">
        <v>296</v>
      </c>
      <c r="B2" s="202" t="s">
        <v>115</v>
      </c>
      <c r="C2" s="4" t="s">
        <v>297</v>
      </c>
      <c r="D2" s="4" t="s">
        <v>298</v>
      </c>
      <c r="E2" s="4" t="s">
        <v>298</v>
      </c>
      <c r="G2" s="203" t="s">
        <v>299</v>
      </c>
      <c r="I2" s="203" t="s">
        <v>299</v>
      </c>
      <c r="K2" s="203" t="s">
        <v>299</v>
      </c>
      <c r="M2" s="203" t="s">
        <v>299</v>
      </c>
      <c r="O2" s="203" t="s">
        <v>299</v>
      </c>
      <c r="P2" s="204" t="s">
        <v>300</v>
      </c>
    </row>
    <row r="3" spans="2:16" ht="12.75">
      <c r="B3" s="202" t="s">
        <v>116</v>
      </c>
      <c r="D3" s="205"/>
      <c r="E3" s="205"/>
      <c r="G3" s="16" t="s">
        <v>39</v>
      </c>
      <c r="I3" s="16" t="s">
        <v>40</v>
      </c>
      <c r="J3" s="16"/>
      <c r="K3" s="16" t="s">
        <v>41</v>
      </c>
      <c r="L3" s="16"/>
      <c r="M3" s="16" t="s">
        <v>42</v>
      </c>
      <c r="N3" s="16"/>
      <c r="O3" s="16" t="s">
        <v>43</v>
      </c>
      <c r="P3" s="204" t="s">
        <v>301</v>
      </c>
    </row>
    <row r="4" spans="1:16" ht="12.75">
      <c r="A4" s="16" t="s">
        <v>272</v>
      </c>
      <c r="B4" s="33">
        <v>13</v>
      </c>
      <c r="C4" t="s">
        <v>425</v>
      </c>
      <c r="D4" s="7">
        <f>SUM(Finanzen!B85)</f>
        <v>237088.31</v>
      </c>
      <c r="E4" s="7">
        <f>SUM(Finanzen!D85)</f>
        <v>200000</v>
      </c>
      <c r="G4" s="7">
        <f>SUM(Finanzen!I4+Finanzen!I5+Finanzen!I6+Finanzen!I7)</f>
        <v>0</v>
      </c>
      <c r="I4" s="7">
        <f>SUM(Finanzen!K4+Finanzen!K5+Finanzen!K6+Finanzen!K7)</f>
        <v>33850.68</v>
      </c>
      <c r="K4" s="7">
        <f>SUM(Finanzen!M4+Finanzen!M5+Finanzen!M6+Finanzen!M7)</f>
        <v>134336.41999999998</v>
      </c>
      <c r="M4" s="7">
        <f>SUM(Finanzen!O4+Finanzen!O5+Finanzen!O6+Finanzen!O7)</f>
        <v>68901.21</v>
      </c>
      <c r="O4" s="7">
        <f>SUM(Finanzen!Q4+Finanzen!Q5+Finanzen!Q6+Finanzen!Q7)</f>
        <v>0</v>
      </c>
      <c r="P4" s="206">
        <f>SUM(Finanzen!C85)</f>
        <v>284505.97199999995</v>
      </c>
    </row>
    <row r="5" spans="1:16" ht="12.75">
      <c r="A5" s="16" t="s">
        <v>90</v>
      </c>
      <c r="B5" s="297" t="s">
        <v>445</v>
      </c>
      <c r="C5" t="s">
        <v>426</v>
      </c>
      <c r="D5" s="7">
        <f>SUM(Finanzen!B86)</f>
        <v>84072.44</v>
      </c>
      <c r="E5" s="7">
        <f>SUM(Finanzen!D86)</f>
        <v>120000</v>
      </c>
      <c r="G5" s="7">
        <f>SUM(Finanzen!I8)</f>
        <v>2254.56</v>
      </c>
      <c r="I5" s="7">
        <f>SUM(Finanzen!K8)</f>
        <v>12505.35</v>
      </c>
      <c r="K5" s="7">
        <f>SUM(Finanzen!M8)</f>
        <v>29173.100000000002</v>
      </c>
      <c r="M5" s="7">
        <f>SUM(Finanzen!O8)</f>
        <v>20784.16</v>
      </c>
      <c r="O5" s="7">
        <f>SUM(Finanzen!Q8)</f>
        <v>19355.27</v>
      </c>
      <c r="P5" s="206">
        <f>SUM(Finanzen!C86)</f>
        <v>100886.92800000001</v>
      </c>
    </row>
    <row r="6" spans="1:16" ht="12.75">
      <c r="A6" s="16" t="s">
        <v>91</v>
      </c>
      <c r="B6" s="33">
        <v>19</v>
      </c>
      <c r="C6" t="s">
        <v>427</v>
      </c>
      <c r="D6" s="7">
        <f>SUM(Finanzen!B87)</f>
        <v>1400416.62</v>
      </c>
      <c r="E6" s="7">
        <f>SUM(Finanzen!D87)</f>
        <v>950000</v>
      </c>
      <c r="G6" s="7">
        <f>SUM(Finanzen!I9+Finanzen!I10+Finanzen!I12)</f>
        <v>6898.11</v>
      </c>
      <c r="I6" s="7">
        <f>SUM(Finanzen!K9+Finanzen!K10+Finanzen!K12)</f>
        <v>317538.26</v>
      </c>
      <c r="K6" s="7">
        <f>SUM(Finanzen!M9+Finanzen!M10+Finanzen!M12)</f>
        <v>721656.13</v>
      </c>
      <c r="M6" s="7">
        <f>SUM(Finanzen!O9+Finanzen!O10+Finanzen!O12)</f>
        <v>176880.43</v>
      </c>
      <c r="O6" s="7">
        <f>SUM(Finanzen!Q9+Finanzen!Q10+Finanzen!Q12)</f>
        <v>177443.69</v>
      </c>
      <c r="P6" s="206">
        <f>SUM(Finanzen!C87)</f>
        <v>1680499.9440000001</v>
      </c>
    </row>
    <row r="7" spans="1:16" ht="12.75">
      <c r="A7" s="16" t="s">
        <v>271</v>
      </c>
      <c r="B7" s="33">
        <v>20</v>
      </c>
      <c r="C7" t="s">
        <v>428</v>
      </c>
      <c r="D7" s="7">
        <f>SUM(Finanzen!B88)</f>
        <v>270817.6</v>
      </c>
      <c r="E7" s="7">
        <f>SUM(Finanzen!D88)</f>
        <v>200000</v>
      </c>
      <c r="G7" s="7">
        <f>SUM(Finanzen!I11)</f>
        <v>2394.26</v>
      </c>
      <c r="I7" s="7">
        <f>SUM(Finanzen!K11)</f>
        <v>37382.88</v>
      </c>
      <c r="K7" s="7">
        <f>SUM(Finanzen!M11)</f>
        <v>20973.87</v>
      </c>
      <c r="M7" s="7">
        <f>SUM(Finanzen!O11)</f>
        <v>58447.87</v>
      </c>
      <c r="O7" s="7">
        <f>SUM(Finanzen!Q11)</f>
        <v>151618.72</v>
      </c>
      <c r="P7" s="206">
        <f>SUM(Finanzen!C88)</f>
        <v>324981.12</v>
      </c>
    </row>
    <row r="8" spans="1:16" ht="12.75">
      <c r="A8" s="16" t="s">
        <v>97</v>
      </c>
      <c r="B8" s="33">
        <v>33</v>
      </c>
      <c r="C8" t="s">
        <v>429</v>
      </c>
      <c r="D8" s="7">
        <f>SUM(Finanzen!B89)</f>
        <v>1756329.8099999998</v>
      </c>
      <c r="E8" s="7">
        <f>SUM(Finanzen!D89)</f>
        <v>2309000</v>
      </c>
      <c r="G8" s="7">
        <f>SUM(Finanzen!I30+Finanzen!I31+Finanzen!I32+Finanzen!I33+Finanzen!I34+Finanzen!I35+Finanzen!I36+Finanzen!I37+Finanzen!I38+Finanzen!I39+Finanzen!I40+Finanzen!I41+Finanzen!I42+Finanzen!I43)</f>
        <v>488739.57</v>
      </c>
      <c r="I8" s="7">
        <f>SUM(Finanzen!K30+Finanzen!K31+Finanzen!K32+Finanzen!K33+Finanzen!K34+Finanzen!K35+Finanzen!K36+Finanzen!K37+Finanzen!K38+Finanzen!K39+Finanzen!K40+Finanzen!K41+Finanzen!K42+Finanzen!K43)</f>
        <v>335605.52999999997</v>
      </c>
      <c r="K8" s="7">
        <f>SUM(Finanzen!M30+Finanzen!M31+Finanzen!M32+Finanzen!M33+Finanzen!M34+Finanzen!M35+Finanzen!M36+Finanzen!M37+Finanzen!M38+Finanzen!M39+Finanzen!M40+Finanzen!M41+Finanzen!M42+Finanzen!M43)</f>
        <v>363891.87999999995</v>
      </c>
      <c r="M8" s="7">
        <f>SUM(Finanzen!O30+Finanzen!O31+Finanzen!O32+Finanzen!O33+Finanzen!O34+Finanzen!O35+Finanzen!O36+Finanzen!O37+Finanzen!O38+Finanzen!O39+Finanzen!O40+Finanzen!O41+Finanzen!O42+Finanzen!O43)</f>
        <v>313501.75999999995</v>
      </c>
      <c r="O8" s="7">
        <f>SUM(Finanzen!Q30+Finanzen!Q31+Finanzen!Q32+Finanzen!Q33+Finanzen!Q34+Finanzen!Q35+Finanzen!Q36+Finanzen!Q37+Finanzen!Q38+Finanzen!Q39+Finanzen!Q40+Finanzen!Q41+Finanzen!Q42+Finanzen!Q43)</f>
        <v>254591.07</v>
      </c>
      <c r="P8" s="206">
        <f>SUM(Finanzen!C89)</f>
        <v>2107595.772</v>
      </c>
    </row>
    <row r="9" spans="1:16" ht="12.75">
      <c r="A9" s="16" t="s">
        <v>99</v>
      </c>
      <c r="B9" s="33">
        <v>42</v>
      </c>
      <c r="C9" t="s">
        <v>430</v>
      </c>
      <c r="D9" s="7">
        <f>SUM(Finanzen!B90)</f>
        <v>534671.0700000001</v>
      </c>
      <c r="E9" s="7">
        <f>SUM(Finanzen!D90)</f>
        <v>560000</v>
      </c>
      <c r="G9" s="7">
        <f>SUM(Finanzen!I73+Finanzen!I74+Finanzen!I75+Finanzen!I76+Finanzen!I77)</f>
        <v>349.39</v>
      </c>
      <c r="I9" s="7">
        <f>SUM(Finanzen!K73+Finanzen!K74+Finanzen!K75+Finanzen!K76+Finanzen!K77)</f>
        <v>15047.7</v>
      </c>
      <c r="K9" s="7">
        <f>SUM(Finanzen!M73+Finanzen!M74+Finanzen!M75+Finanzen!M76+Finanzen!M77)</f>
        <v>409482.08</v>
      </c>
      <c r="M9" s="7">
        <f>SUM(Finanzen!O73+Finanzen!O74+Finanzen!O75+Finanzen!O76+Finanzen!O77)</f>
        <v>62613.75</v>
      </c>
      <c r="O9" s="7">
        <f>SUM(Finanzen!Q73+Finanzen!Q74+Finanzen!Q75+Finanzen!Q76+Finanzen!Q77)</f>
        <v>47178.149999999994</v>
      </c>
      <c r="P9" s="206">
        <f>SUM(Finanzen!C90)</f>
        <v>641605.284</v>
      </c>
    </row>
    <row r="10" spans="1:16" ht="12.75">
      <c r="A10" s="16" t="s">
        <v>95</v>
      </c>
      <c r="B10" s="33">
        <v>31</v>
      </c>
      <c r="C10" t="s">
        <v>431</v>
      </c>
      <c r="D10" s="7">
        <f>SUM(Finanzen!B91)</f>
        <v>1896538.1999999997</v>
      </c>
      <c r="E10" s="7">
        <f>SUM(Finanzen!D91)</f>
        <v>2290000</v>
      </c>
      <c r="G10" s="7">
        <f>SUM(Finanzen!I23)</f>
        <v>236929.63</v>
      </c>
      <c r="I10" s="7">
        <f>SUM(Finanzen!K23)</f>
        <v>554265.1</v>
      </c>
      <c r="K10" s="7">
        <f>SUM(Finanzen!M23)</f>
        <v>427634.81999999995</v>
      </c>
      <c r="M10" s="7">
        <f>SUM(Finanzen!O23)</f>
        <v>429207.24</v>
      </c>
      <c r="O10" s="7">
        <f>SUM(Finanzen!Q23)</f>
        <v>248501.41</v>
      </c>
      <c r="P10" s="206">
        <f>SUM(Finanzen!C91)</f>
        <v>2275845.84</v>
      </c>
    </row>
    <row r="11" spans="1:16" ht="12.75">
      <c r="A11" s="16" t="s">
        <v>273</v>
      </c>
      <c r="B11" s="33" t="s">
        <v>435</v>
      </c>
      <c r="C11" t="s">
        <v>432</v>
      </c>
      <c r="D11" s="7">
        <f>SUM(Finanzen!B92)</f>
        <v>1221484.16</v>
      </c>
      <c r="E11" s="7">
        <f>SUM(Finanzen!D92)</f>
        <v>1250000</v>
      </c>
      <c r="G11" s="7">
        <f>SUM(Finanzen!I58+Finanzen!I59+Finanzen!I60+Finanzen!I61+Finanzen!I62+Finanzen!I64+Finanzen!I65+Finanzen!I66+Finanzen!I67)</f>
        <v>100050.93000000001</v>
      </c>
      <c r="I11" s="7">
        <f>SUM(Finanzen!K58+Finanzen!K59+Finanzen!K60+Finanzen!K61+Finanzen!K62+Finanzen!K64+Finanzen!K65+Finanzen!K66+Finanzen!K67)</f>
        <v>275860.66</v>
      </c>
      <c r="K11" s="7">
        <f>SUM(Finanzen!M58+Finanzen!M59+Finanzen!M60+Finanzen!M61+Finanzen!M62+Finanzen!M64+Finanzen!M65+Finanzen!M66+Finanzen!M67)</f>
        <v>191629.71</v>
      </c>
      <c r="M11" s="7">
        <f>SUM(Finanzen!O58+Finanzen!O59+Finanzen!O60+Finanzen!O61+Finanzen!O62+Finanzen!O64+Finanzen!O65+Finanzen!O66+Finanzen!O67)</f>
        <v>353500.72</v>
      </c>
      <c r="O11" s="7">
        <f>SUM(Finanzen!Q58+Finanzen!Q59+Finanzen!Q60+Finanzen!Q61+Finanzen!Q62+Finanzen!Q64+Finanzen!Q65+Finanzen!Q66+Finanzen!Q67)</f>
        <v>300442.14</v>
      </c>
      <c r="P11" s="206">
        <f>SUM(Finanzen!C92)</f>
        <v>1465780.992</v>
      </c>
    </row>
    <row r="12" spans="1:16" ht="12.75">
      <c r="A12" s="16" t="s">
        <v>96</v>
      </c>
      <c r="B12" s="33">
        <v>32</v>
      </c>
      <c r="C12" t="s">
        <v>433</v>
      </c>
      <c r="D12" s="7">
        <f>SUM(Finanzen!B93)</f>
        <v>966851.2699999999</v>
      </c>
      <c r="E12" s="7">
        <f>SUM(Finanzen!D93)</f>
        <v>1218000</v>
      </c>
      <c r="G12" s="7">
        <f>SUM(Finanzen!I25+Finanzen!I26+Finanzen!I27+Finanzen!I28)</f>
        <v>22236.62</v>
      </c>
      <c r="I12" s="7">
        <f>SUM(Finanzen!K25+Finanzen!K26+Finanzen!K27+Finanzen!K28)</f>
        <v>132725.08</v>
      </c>
      <c r="K12" s="7">
        <f>SUM(Finanzen!M25+Finanzen!M26+Finanzen!M27+Finanzen!M28)</f>
        <v>309441.82999999996</v>
      </c>
      <c r="M12" s="7">
        <f>SUM(Finanzen!O25+Finanzen!O26+Finanzen!O27+Finanzen!O28)</f>
        <v>230115.75</v>
      </c>
      <c r="O12" s="7">
        <f>SUM(Finanzen!Q25+Finanzen!Q26+Finanzen!Q27+Finanzen!Q28)</f>
        <v>272331.99</v>
      </c>
      <c r="P12" s="206">
        <f>SUM(Finanzen!C93)</f>
        <v>1160221.524</v>
      </c>
    </row>
    <row r="13" spans="1:16" ht="12.75">
      <c r="A13" s="16" t="s">
        <v>92</v>
      </c>
      <c r="B13" s="33">
        <v>27</v>
      </c>
      <c r="C13" t="s">
        <v>434</v>
      </c>
      <c r="D13" s="7">
        <f>SUM(Finanzen!B94)</f>
        <v>463877.585</v>
      </c>
      <c r="E13" s="7">
        <f>SUM(Finanzen!D94)</f>
        <v>560000</v>
      </c>
      <c r="G13" s="7">
        <f>SUM(Finanzen!I18+Finanzen!I19)</f>
        <v>11969.84</v>
      </c>
      <c r="I13" s="7">
        <f>SUM(Finanzen!K18+Finanzen!K19)</f>
        <v>97908.525</v>
      </c>
      <c r="K13" s="7">
        <f>SUM(Finanzen!M18+Finanzen!M19)</f>
        <v>135424.66</v>
      </c>
      <c r="M13" s="7">
        <f>SUM(Finanzen!O18+Finanzen!O19)</f>
        <v>136463.57</v>
      </c>
      <c r="O13" s="7">
        <f>SUM(Finanzen!Q18+Finanzen!Q19)</f>
        <v>82110.99</v>
      </c>
      <c r="P13" s="206">
        <f>SUM(Finanzen!C94)</f>
        <v>556653.1020000001</v>
      </c>
    </row>
    <row r="14" spans="1:16" ht="12.75">
      <c r="A14" s="16" t="s">
        <v>153</v>
      </c>
      <c r="B14" s="33">
        <v>28</v>
      </c>
      <c r="C14" s="207" t="s">
        <v>436</v>
      </c>
      <c r="D14" s="7">
        <f>SUM(Finanzen!B95)</f>
        <v>168753.59999999998</v>
      </c>
      <c r="E14" s="7">
        <f>SUM(Finanzen!D95)</f>
        <v>203000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6">
        <f>SUM(Finanzen!C95)</f>
        <v>202504.31999999995</v>
      </c>
    </row>
    <row r="15" spans="1:16" ht="12.75">
      <c r="A15" s="16" t="s">
        <v>206</v>
      </c>
      <c r="B15" s="33">
        <v>264</v>
      </c>
      <c r="C15" t="s">
        <v>437</v>
      </c>
      <c r="D15" s="7">
        <f>SUM(Finanzen!B96)</f>
        <v>129286.5</v>
      </c>
      <c r="E15" s="7">
        <f>SUM(Finanzen!D96)</f>
        <v>90000</v>
      </c>
      <c r="G15" s="7">
        <f>SUM(Finanzen!I79)</f>
        <v>173.25</v>
      </c>
      <c r="I15" s="7">
        <f>SUM(Finanzen!K79)</f>
        <v>3550.9300000000003</v>
      </c>
      <c r="K15" s="7">
        <f>SUM(Finanzen!M79)</f>
        <v>119391.26</v>
      </c>
      <c r="M15" s="7">
        <f>SUM(Finanzen!O79)</f>
        <v>4242.78</v>
      </c>
      <c r="O15" s="7">
        <f>SUM(Finanzen!Q79)</f>
        <v>1928.28</v>
      </c>
      <c r="P15" s="206">
        <f>SUM(Finanzen!C96)</f>
        <v>155143.8</v>
      </c>
    </row>
    <row r="16" spans="1:16" ht="12.75">
      <c r="A16" s="16" t="s">
        <v>98</v>
      </c>
      <c r="B16" s="33">
        <v>35</v>
      </c>
      <c r="C16" t="s">
        <v>438</v>
      </c>
      <c r="D16" s="7">
        <f>SUM(Finanzen!B97)</f>
        <v>57714.91</v>
      </c>
      <c r="E16" s="7">
        <f>SUM(Finanzen!D97)</f>
        <v>75000</v>
      </c>
      <c r="G16" s="7">
        <f>SUM(Finanzen!I54)</f>
        <v>1355.55</v>
      </c>
      <c r="I16" s="7">
        <f>SUM(Finanzen!K54)</f>
        <v>0</v>
      </c>
      <c r="K16" s="7">
        <f>SUM(Finanzen!M54)</f>
        <v>45346.6</v>
      </c>
      <c r="M16" s="7">
        <f>SUM(Finanzen!O54)</f>
        <v>7584.93</v>
      </c>
      <c r="O16" s="7">
        <f>SUM(Finanzen!Q54)</f>
        <v>3427.83</v>
      </c>
      <c r="P16" s="206">
        <f>SUM(Finanzen!C97)</f>
        <v>69257.89199999999</v>
      </c>
    </row>
    <row r="17" spans="1:16" ht="12.75">
      <c r="A17" s="16" t="s">
        <v>93</v>
      </c>
      <c r="B17" s="33">
        <v>29</v>
      </c>
      <c r="C17" t="s">
        <v>439</v>
      </c>
      <c r="D17" s="7">
        <f>SUM(Finanzen!B98)</f>
        <v>116931.45999999999</v>
      </c>
      <c r="E17" s="7">
        <f>SUM(Finanzen!D98)</f>
        <v>215000</v>
      </c>
      <c r="G17" s="7">
        <f>SUM(Finanzen!I21)</f>
        <v>17040.96</v>
      </c>
      <c r="I17" s="7">
        <f>SUM(Finanzen!K21)</f>
        <v>55830.03</v>
      </c>
      <c r="K17" s="7">
        <f>SUM(Finanzen!M21)</f>
        <v>13319.77</v>
      </c>
      <c r="M17" s="7">
        <f>SUM(Finanzen!O21)</f>
        <v>29471.34</v>
      </c>
      <c r="O17" s="7">
        <f>SUM(Finanzen!Q21)</f>
        <v>1269.36</v>
      </c>
      <c r="P17" s="206">
        <f>SUM(Finanzen!C98)</f>
        <v>140317.75199999998</v>
      </c>
    </row>
    <row r="18" spans="1:16" ht="12.75">
      <c r="A18" s="16" t="s">
        <v>94</v>
      </c>
      <c r="B18" s="33">
        <v>30</v>
      </c>
      <c r="C18" t="s">
        <v>440</v>
      </c>
      <c r="D18" s="7">
        <f>SUM(Finanzen!B99)</f>
        <v>436490.51999999996</v>
      </c>
      <c r="E18" s="7">
        <f>SUM(Finanzen!D99)</f>
        <v>522000</v>
      </c>
      <c r="G18" s="7">
        <f>SUM(Finanzen!I22)</f>
        <v>4254.9</v>
      </c>
      <c r="I18" s="7">
        <f>SUM(Finanzen!K22)</f>
        <v>91713.45</v>
      </c>
      <c r="K18" s="7">
        <f>SUM(Finanzen!M22)</f>
        <v>191093.94</v>
      </c>
      <c r="M18" s="7">
        <f>SUM(Finanzen!O22)</f>
        <v>99627</v>
      </c>
      <c r="O18" s="7">
        <f>SUM(Finanzen!Q22)</f>
        <v>49801.229999999996</v>
      </c>
      <c r="P18" s="206">
        <f>SUM(Finanzen!C99)</f>
        <v>523788.62399999995</v>
      </c>
    </row>
    <row r="19" spans="1:16" ht="12.75">
      <c r="A19" s="16" t="s">
        <v>178</v>
      </c>
      <c r="B19" s="33">
        <v>34</v>
      </c>
      <c r="C19" t="s">
        <v>441</v>
      </c>
      <c r="D19" s="7">
        <f>SUM(Finanzen!B100)</f>
        <v>6390655.98</v>
      </c>
      <c r="E19" s="7">
        <f>SUM(Finanzen!D100)</f>
        <v>8305000</v>
      </c>
      <c r="G19" s="7">
        <f>SUM(Finanzen!I45+Finanzen!I46+Finanzen!I47+Finanzen!I48+Finanzen!I55)</f>
        <v>109860.45000000001</v>
      </c>
      <c r="I19" s="7">
        <f>SUM(Finanzen!K45+Finanzen!K46+Finanzen!K47+Finanzen!K48+Finanzen!K55)</f>
        <v>1179168.64</v>
      </c>
      <c r="K19" s="7">
        <f>SUM(Finanzen!M45+Finanzen!M46+Finanzen!M47+Finanzen!M48+Finanzen!M55)</f>
        <v>2911772.08</v>
      </c>
      <c r="M19" s="7">
        <f>SUM(Finanzen!O45+Finanzen!O46+Finanzen!O47+Finanzen!O48+Finanzen!O55)</f>
        <v>1461888.27</v>
      </c>
      <c r="O19" s="7">
        <f>SUM(Finanzen!Q45+Finanzen!Q46+Finanzen!Q47+Finanzen!Q48+Finanzen!Q55)</f>
        <v>727966.5399999999</v>
      </c>
      <c r="P19" s="206">
        <f>SUM(Finanzen!C100)</f>
        <v>7668787.176</v>
      </c>
    </row>
    <row r="20" spans="1:16" ht="12.75">
      <c r="A20" s="16" t="s">
        <v>177</v>
      </c>
      <c r="B20" s="33">
        <v>27</v>
      </c>
      <c r="C20" t="s">
        <v>444</v>
      </c>
      <c r="D20" s="7">
        <f>SUM(Finanzen!B101)</f>
        <v>175248.72</v>
      </c>
      <c r="E20" s="7">
        <f>SUM(Finanzen!D101)</f>
        <v>200000</v>
      </c>
      <c r="G20" s="7">
        <f>SUM(Finanzen!I14+Finanzen!I15+Finanzen!I16+Finanzen!I17)</f>
        <v>184</v>
      </c>
      <c r="I20" s="7">
        <f>SUM(Finanzen!K14+Finanzen!K15+Finanzen!K16+Finanzen!K17)</f>
        <v>127345.11</v>
      </c>
      <c r="K20" s="7">
        <f>SUM(Finanzen!M14+Finanzen!M15+Finanzen!M16+Finanzen!M17)</f>
        <v>18790.45</v>
      </c>
      <c r="M20" s="7">
        <f>SUM(Finanzen!O14+Finanzen!O15+Finanzen!O16+Finanzen!O17)</f>
        <v>13721.039999999999</v>
      </c>
      <c r="O20" s="7">
        <f>SUM(Finanzen!Q14+Finanzen!Q15+Finanzen!Q16+Finanzen!Q17)</f>
        <v>15208.119999999999</v>
      </c>
      <c r="P20" s="206">
        <f>SUM(Finanzen!C101)</f>
        <v>210298.46399999998</v>
      </c>
    </row>
    <row r="21" spans="1:16" ht="12.75">
      <c r="A21" s="16" t="s">
        <v>395</v>
      </c>
      <c r="B21" s="33" t="s">
        <v>435</v>
      </c>
      <c r="C21" t="s">
        <v>443</v>
      </c>
      <c r="D21" s="7">
        <f>SUM(Finanzen!B102)</f>
        <v>699835.2699999999</v>
      </c>
      <c r="E21" s="7">
        <f>SUM(Finanzen!D102)</f>
        <v>878000</v>
      </c>
      <c r="G21" s="7">
        <f>SUM(Finanzen!I63+Finanzen!I68+Finanzen!I69+Finanzen!I70+Finanzen!I71)</f>
        <v>0</v>
      </c>
      <c r="I21" s="7">
        <f>SUM(Finanzen!K63+Finanzen!K68+Finanzen!K69+Finanzen!K70+Finanzen!K71)</f>
        <v>134964.43</v>
      </c>
      <c r="K21" s="7">
        <f>SUM(Finanzen!M63+Finanzen!M68+Finanzen!M69+Finanzen!M70+Finanzen!M71)</f>
        <v>69026.94</v>
      </c>
      <c r="M21" s="7">
        <f>SUM(Finanzen!O63+Finanzen!O68+Finanzen!O69+Finanzen!O70+Finanzen!O71)</f>
        <v>322929.61</v>
      </c>
      <c r="O21" s="7">
        <f>SUM(Finanzen!Q63+Finanzen!Q68+Finanzen!Q69+Finanzen!Q70+Finanzen!Q71)</f>
        <v>172914.29</v>
      </c>
      <c r="P21" s="206">
        <f>SUM(Finanzen!C102)</f>
        <v>839802.3239999998</v>
      </c>
    </row>
    <row r="22" spans="1:16" ht="12.75">
      <c r="A22" s="16" t="s">
        <v>396</v>
      </c>
      <c r="B22" s="33">
        <v>34</v>
      </c>
      <c r="C22" t="s">
        <v>456</v>
      </c>
      <c r="D22" s="7">
        <f>SUM(Finanzen!B103)</f>
        <v>2322168.96</v>
      </c>
      <c r="E22" s="7">
        <f>SUM(Finanzen!D103)</f>
        <v>3059000</v>
      </c>
      <c r="G22" s="7">
        <f>SUM(Finanzen!I49+Finanzen!I50+Finanzen!I51+Finanzen!I52+Finanzen!I56)</f>
        <v>34683.34</v>
      </c>
      <c r="I22" s="7">
        <f>SUM(Finanzen!K49+Finanzen!K50+Finanzen!K51+Finanzen!K52+Finanzen!K56)</f>
        <v>788153.36</v>
      </c>
      <c r="K22" s="7">
        <f>SUM(Finanzen!M49+Finanzen!M50+Finanzen!M51+Finanzen!M52+Finanzen!M56)</f>
        <v>812340.67</v>
      </c>
      <c r="M22" s="7">
        <f>SUM(Finanzen!O49+Finanzen!O50+Finanzen!O51+Finanzen!O52+Finanzen!O56)</f>
        <v>309262.17</v>
      </c>
      <c r="O22" s="7">
        <f>SUM(Finanzen!Q49+Finanzen!Q50+Finanzen!Q51+Finanzen!Q52+Finanzen!Q56)</f>
        <v>377729.42</v>
      </c>
      <c r="P22" s="206">
        <f>SUM(Finanzen!C103)</f>
        <v>2786602.7520000003</v>
      </c>
    </row>
    <row r="23" spans="1:16" ht="12.75">
      <c r="A23" s="5"/>
      <c r="G23" s="7"/>
      <c r="I23" s="7"/>
      <c r="P23" s="208"/>
    </row>
    <row r="24" spans="3:16" ht="12.75">
      <c r="C24" s="5" t="s">
        <v>205</v>
      </c>
      <c r="D24" s="15">
        <f>SUM(D4:D22)</f>
        <v>19329232.985000003</v>
      </c>
      <c r="E24" s="15">
        <f>SUM(E4:E22)</f>
        <v>23204000</v>
      </c>
      <c r="G24" s="15">
        <f>SUM(G4:G23)</f>
        <v>1039375.36</v>
      </c>
      <c r="I24" s="15">
        <f>SUM(I4:I23)</f>
        <v>4193415.7149999994</v>
      </c>
      <c r="K24" s="15">
        <f>SUM(K4:K23)</f>
        <v>6924726.210000001</v>
      </c>
      <c r="M24" s="15">
        <f>SUM(M4:M23)</f>
        <v>4099143.6</v>
      </c>
      <c r="O24" s="15">
        <f>SUM(O4:O23)</f>
        <v>2903818.5000000005</v>
      </c>
      <c r="P24" s="209">
        <f>SUM(P4:P23)</f>
        <v>23195079.582000006</v>
      </c>
    </row>
    <row r="25" spans="3:16" ht="12.75">
      <c r="C25" s="10" t="s">
        <v>469</v>
      </c>
      <c r="D25" s="210">
        <f>SUM(D24/E24)</f>
        <v>0.8330129712549562</v>
      </c>
      <c r="G25" s="210">
        <f>SUM(G24/E24)</f>
        <v>0.04479293914842269</v>
      </c>
      <c r="H25" s="211"/>
      <c r="I25" s="210">
        <f>SUM(I24/E24)</f>
        <v>0.1807195188329598</v>
      </c>
      <c r="J25" s="211"/>
      <c r="K25" s="210">
        <f>SUM(K24/E24)</f>
        <v>0.29842812489226</v>
      </c>
      <c r="L25" s="211"/>
      <c r="M25" s="210">
        <f>SUM(M24/E24)</f>
        <v>0.1766567660748147</v>
      </c>
      <c r="N25" s="211"/>
      <c r="O25" s="210">
        <f>SUM(O24/E24)</f>
        <v>0.1251430141354939</v>
      </c>
      <c r="P25" s="296">
        <f>SUM(P24/E24)</f>
        <v>0.9996155655059475</v>
      </c>
    </row>
    <row r="26" ht="12.75">
      <c r="P26" s="212"/>
    </row>
    <row r="27" spans="2:16" ht="12.75">
      <c r="B27" s="202" t="s">
        <v>102</v>
      </c>
      <c r="G27" s="203" t="s">
        <v>302</v>
      </c>
      <c r="I27" s="203" t="s">
        <v>302</v>
      </c>
      <c r="K27" s="203" t="s">
        <v>302</v>
      </c>
      <c r="M27" s="203" t="s">
        <v>302</v>
      </c>
      <c r="O27" s="203" t="s">
        <v>302</v>
      </c>
      <c r="P27" s="203" t="s">
        <v>302</v>
      </c>
    </row>
    <row r="28" spans="1:16" ht="12.75">
      <c r="A28" s="4" t="s">
        <v>296</v>
      </c>
      <c r="B28" s="202" t="s">
        <v>115</v>
      </c>
      <c r="C28" s="4" t="s">
        <v>297</v>
      </c>
      <c r="D28" s="4"/>
      <c r="E28" s="13"/>
      <c r="G28" s="203" t="s">
        <v>303</v>
      </c>
      <c r="I28" s="203" t="s">
        <v>303</v>
      </c>
      <c r="K28" s="203" t="s">
        <v>303</v>
      </c>
      <c r="M28" s="203" t="s">
        <v>303</v>
      </c>
      <c r="O28" s="203" t="s">
        <v>303</v>
      </c>
      <c r="P28" s="203" t="s">
        <v>303</v>
      </c>
    </row>
    <row r="29" spans="2:16" ht="12.75">
      <c r="B29" s="202" t="s">
        <v>116</v>
      </c>
      <c r="C29" s="4"/>
      <c r="G29" s="16" t="s">
        <v>39</v>
      </c>
      <c r="I29" s="4" t="s">
        <v>40</v>
      </c>
      <c r="K29" s="4" t="s">
        <v>41</v>
      </c>
      <c r="M29" s="4" t="s">
        <v>42</v>
      </c>
      <c r="O29" s="4" t="s">
        <v>43</v>
      </c>
      <c r="P29" s="4" t="s">
        <v>304</v>
      </c>
    </row>
    <row r="30" spans="1:16" ht="12.75">
      <c r="A30" s="16" t="s">
        <v>272</v>
      </c>
      <c r="B30" s="33">
        <v>13</v>
      </c>
      <c r="C30" t="s">
        <v>425</v>
      </c>
      <c r="G30" s="213">
        <f aca="true" t="shared" si="0" ref="G30:G48">SUM(G4/D4)</f>
        <v>0</v>
      </c>
      <c r="I30" s="213">
        <f aca="true" t="shared" si="1" ref="I30:I48">SUM(I4/D4)</f>
        <v>0.14277667254028678</v>
      </c>
      <c r="K30" s="213">
        <f aca="true" t="shared" si="2" ref="K30:K48">SUM(K4/D4)</f>
        <v>0.5666092098762693</v>
      </c>
      <c r="M30" s="213">
        <f aca="true" t="shared" si="3" ref="M30:M48">SUM(M4/D4)</f>
        <v>0.29061411758344396</v>
      </c>
      <c r="O30" s="213">
        <f aca="true" t="shared" si="4" ref="O30:O48">SUM(O4/D4)</f>
        <v>0</v>
      </c>
      <c r="P30" s="213">
        <v>0</v>
      </c>
    </row>
    <row r="31" spans="1:16" ht="12.75">
      <c r="A31" s="16" t="s">
        <v>90</v>
      </c>
      <c r="B31" s="297" t="s">
        <v>445</v>
      </c>
      <c r="C31" t="s">
        <v>426</v>
      </c>
      <c r="D31" s="1"/>
      <c r="G31" s="213">
        <f t="shared" si="0"/>
        <v>0.026816873638971343</v>
      </c>
      <c r="I31" s="213">
        <f t="shared" si="1"/>
        <v>0.14874493948314096</v>
      </c>
      <c r="K31" s="213">
        <f t="shared" si="2"/>
        <v>0.3469995637095819</v>
      </c>
      <c r="M31" s="213">
        <f t="shared" si="3"/>
        <v>0.24721728071648688</v>
      </c>
      <c r="O31" s="213">
        <f t="shared" si="4"/>
        <v>0.23022134245181894</v>
      </c>
      <c r="P31" s="213">
        <v>0</v>
      </c>
    </row>
    <row r="32" spans="1:16" ht="12.75">
      <c r="A32" s="16" t="s">
        <v>91</v>
      </c>
      <c r="B32" s="33">
        <v>19</v>
      </c>
      <c r="C32" t="s">
        <v>427</v>
      </c>
      <c r="D32" s="1"/>
      <c r="G32" s="213">
        <f t="shared" si="0"/>
        <v>0.004925755594074569</v>
      </c>
      <c r="I32" s="213">
        <f t="shared" si="1"/>
        <v>0.22674556661574038</v>
      </c>
      <c r="K32" s="213">
        <f t="shared" si="2"/>
        <v>0.5153153138099718</v>
      </c>
      <c r="M32" s="213">
        <f t="shared" si="3"/>
        <v>0.12630557755020072</v>
      </c>
      <c r="O32" s="213">
        <f t="shared" si="4"/>
        <v>0.12670778643001251</v>
      </c>
      <c r="P32" s="213">
        <v>0</v>
      </c>
    </row>
    <row r="33" spans="1:16" ht="12.75">
      <c r="A33" s="16" t="s">
        <v>271</v>
      </c>
      <c r="B33" s="33">
        <v>20</v>
      </c>
      <c r="C33" t="s">
        <v>428</v>
      </c>
      <c r="D33" s="1"/>
      <c r="G33" s="213">
        <f t="shared" si="0"/>
        <v>0.008840858201239508</v>
      </c>
      <c r="I33" s="213">
        <f t="shared" si="1"/>
        <v>0.13803711427913104</v>
      </c>
      <c r="K33" s="213">
        <f t="shared" si="2"/>
        <v>0.07744648058324127</v>
      </c>
      <c r="M33" s="213">
        <f t="shared" si="3"/>
        <v>0.21582005748518562</v>
      </c>
      <c r="O33" s="213">
        <f t="shared" si="4"/>
        <v>0.5598554894512027</v>
      </c>
      <c r="P33" s="213">
        <v>0</v>
      </c>
    </row>
    <row r="34" spans="1:16" ht="12.75">
      <c r="A34" s="16" t="s">
        <v>97</v>
      </c>
      <c r="B34" s="33">
        <v>33</v>
      </c>
      <c r="C34" t="s">
        <v>429</v>
      </c>
      <c r="D34" s="1"/>
      <c r="G34" s="213">
        <f t="shared" si="0"/>
        <v>0.2782732304703067</v>
      </c>
      <c r="I34" s="213">
        <f t="shared" si="1"/>
        <v>0.1910834332419604</v>
      </c>
      <c r="K34" s="213">
        <f t="shared" si="2"/>
        <v>0.20718880812026985</v>
      </c>
      <c r="M34" s="213">
        <f t="shared" si="3"/>
        <v>0.1784982286441975</v>
      </c>
      <c r="O34" s="213">
        <f t="shared" si="4"/>
        <v>0.14495629952326552</v>
      </c>
      <c r="P34" s="213">
        <v>0</v>
      </c>
    </row>
    <row r="35" spans="1:16" ht="12.75">
      <c r="A35" s="16" t="s">
        <v>99</v>
      </c>
      <c r="B35" s="33">
        <v>42</v>
      </c>
      <c r="C35" t="s">
        <v>430</v>
      </c>
      <c r="D35" s="1"/>
      <c r="G35" s="213">
        <f t="shared" si="0"/>
        <v>0.0006534671868444274</v>
      </c>
      <c r="I35" s="213">
        <f t="shared" si="1"/>
        <v>0.02814384552356648</v>
      </c>
      <c r="K35" s="213">
        <f t="shared" si="2"/>
        <v>0.7658579320553102</v>
      </c>
      <c r="M35" s="213">
        <f t="shared" si="3"/>
        <v>0.11710704676802504</v>
      </c>
      <c r="O35" s="213">
        <f t="shared" si="4"/>
        <v>0.08823770846625383</v>
      </c>
      <c r="P35" s="213">
        <v>0</v>
      </c>
    </row>
    <row r="36" spans="1:16" ht="12.75">
      <c r="A36" s="16" t="s">
        <v>95</v>
      </c>
      <c r="B36" s="33">
        <v>31</v>
      </c>
      <c r="C36" t="s">
        <v>431</v>
      </c>
      <c r="D36" s="1"/>
      <c r="G36" s="213">
        <f t="shared" si="0"/>
        <v>0.12492742302791478</v>
      </c>
      <c r="I36" s="213">
        <f t="shared" si="1"/>
        <v>0.29225095492408226</v>
      </c>
      <c r="K36" s="213">
        <f t="shared" si="2"/>
        <v>0.22548178570829736</v>
      </c>
      <c r="M36" s="213">
        <f t="shared" si="3"/>
        <v>0.22631088580235298</v>
      </c>
      <c r="O36" s="213">
        <f t="shared" si="4"/>
        <v>0.13102895053735275</v>
      </c>
      <c r="P36" s="213">
        <v>0</v>
      </c>
    </row>
    <row r="37" spans="1:16" ht="12.75">
      <c r="A37" s="16" t="s">
        <v>273</v>
      </c>
      <c r="B37" s="33" t="s">
        <v>435</v>
      </c>
      <c r="C37" t="s">
        <v>432</v>
      </c>
      <c r="D37" s="1"/>
      <c r="G37" s="213">
        <f t="shared" si="0"/>
        <v>0.08190931432135806</v>
      </c>
      <c r="I37" s="213">
        <f t="shared" si="1"/>
        <v>0.22584055449396903</v>
      </c>
      <c r="K37" s="213">
        <f t="shared" si="2"/>
        <v>0.15688268114749848</v>
      </c>
      <c r="M37" s="213">
        <f t="shared" si="3"/>
        <v>0.28940262311711024</v>
      </c>
      <c r="O37" s="213">
        <f t="shared" si="4"/>
        <v>0.24596482692006422</v>
      </c>
      <c r="P37" s="213">
        <v>0</v>
      </c>
    </row>
    <row r="38" spans="1:16" ht="12.75">
      <c r="A38" s="16" t="s">
        <v>96</v>
      </c>
      <c r="B38" s="33">
        <v>32</v>
      </c>
      <c r="C38" t="s">
        <v>433</v>
      </c>
      <c r="D38" s="1"/>
      <c r="G38" s="213">
        <f t="shared" si="0"/>
        <v>0.022999007903252794</v>
      </c>
      <c r="I38" s="213">
        <f t="shared" si="1"/>
        <v>0.1372755915188486</v>
      </c>
      <c r="K38" s="213">
        <f t="shared" si="2"/>
        <v>0.3200511181000983</v>
      </c>
      <c r="M38" s="213">
        <f t="shared" si="3"/>
        <v>0.2380053242315129</v>
      </c>
      <c r="O38" s="213">
        <f t="shared" si="4"/>
        <v>0.28166895824628746</v>
      </c>
      <c r="P38" s="213">
        <v>0</v>
      </c>
    </row>
    <row r="39" spans="1:16" ht="12.75">
      <c r="A39" s="16" t="s">
        <v>92</v>
      </c>
      <c r="B39" s="33">
        <v>27</v>
      </c>
      <c r="C39" t="s">
        <v>434</v>
      </c>
      <c r="D39" s="1"/>
      <c r="G39" s="213">
        <f t="shared" si="0"/>
        <v>0.025803876684405865</v>
      </c>
      <c r="I39" s="213">
        <f t="shared" si="1"/>
        <v>0.2110654365849559</v>
      </c>
      <c r="K39" s="213">
        <f t="shared" si="2"/>
        <v>0.2919405127109127</v>
      </c>
      <c r="M39" s="213">
        <f t="shared" si="3"/>
        <v>0.2941801337523131</v>
      </c>
      <c r="O39" s="213">
        <f t="shared" si="4"/>
        <v>0.17701004026741238</v>
      </c>
      <c r="P39" s="213">
        <v>0</v>
      </c>
    </row>
    <row r="40" spans="1:16" ht="12.75">
      <c r="A40" s="16" t="s">
        <v>153</v>
      </c>
      <c r="B40" s="33">
        <v>28</v>
      </c>
      <c r="C40" s="207" t="s">
        <v>436</v>
      </c>
      <c r="D40" s="1"/>
      <c r="G40" s="213">
        <f t="shared" si="0"/>
        <v>0</v>
      </c>
      <c r="I40" s="213">
        <f t="shared" si="1"/>
        <v>0</v>
      </c>
      <c r="K40" s="213">
        <f t="shared" si="2"/>
        <v>0</v>
      </c>
      <c r="M40" s="213">
        <f t="shared" si="3"/>
        <v>0</v>
      </c>
      <c r="O40" s="213">
        <f t="shared" si="4"/>
        <v>0</v>
      </c>
      <c r="P40" s="213">
        <v>1</v>
      </c>
    </row>
    <row r="41" spans="1:16" ht="12.75">
      <c r="A41" s="16" t="s">
        <v>206</v>
      </c>
      <c r="B41" s="33">
        <v>264</v>
      </c>
      <c r="C41" t="s">
        <v>437</v>
      </c>
      <c r="D41" s="214"/>
      <c r="G41" s="213">
        <f t="shared" si="0"/>
        <v>0.0013400471046861042</v>
      </c>
      <c r="I41" s="213">
        <f t="shared" si="1"/>
        <v>0.027465589988127145</v>
      </c>
      <c r="K41" s="213">
        <f t="shared" si="2"/>
        <v>0.9234626971880281</v>
      </c>
      <c r="M41" s="213">
        <f t="shared" si="3"/>
        <v>0.0328168834333051</v>
      </c>
      <c r="O41" s="213">
        <f t="shared" si="4"/>
        <v>0.01491478228585351</v>
      </c>
      <c r="P41" s="213">
        <v>0</v>
      </c>
    </row>
    <row r="42" spans="1:16" ht="12.75">
      <c r="A42" s="16" t="s">
        <v>98</v>
      </c>
      <c r="B42" s="33">
        <v>35</v>
      </c>
      <c r="C42" t="s">
        <v>438</v>
      </c>
      <c r="G42" s="213">
        <f t="shared" si="0"/>
        <v>0.023486998420338866</v>
      </c>
      <c r="I42" s="213">
        <f t="shared" si="1"/>
        <v>0</v>
      </c>
      <c r="K42" s="213">
        <f t="shared" si="2"/>
        <v>0.7856999170578278</v>
      </c>
      <c r="M42" s="213">
        <f t="shared" si="3"/>
        <v>0.13142063290057976</v>
      </c>
      <c r="O42" s="213">
        <f t="shared" si="4"/>
        <v>0.0593924516212535</v>
      </c>
      <c r="P42" s="213">
        <v>0</v>
      </c>
    </row>
    <row r="43" spans="1:16" ht="12.75">
      <c r="A43" s="16" t="s">
        <v>93</v>
      </c>
      <c r="B43" s="33">
        <v>29</v>
      </c>
      <c r="C43" t="s">
        <v>439</v>
      </c>
      <c r="D43" s="1"/>
      <c r="G43" s="213">
        <f t="shared" si="0"/>
        <v>0.14573460384399545</v>
      </c>
      <c r="I43" s="213">
        <f t="shared" si="1"/>
        <v>0.4774594450458414</v>
      </c>
      <c r="K43" s="213">
        <f t="shared" si="2"/>
        <v>0.11391091841323114</v>
      </c>
      <c r="M43" s="213">
        <f t="shared" si="3"/>
        <v>0.2520394425931225</v>
      </c>
      <c r="O43" s="213">
        <f t="shared" si="4"/>
        <v>0.01085559010380953</v>
      </c>
      <c r="P43" s="213">
        <v>0</v>
      </c>
    </row>
    <row r="44" spans="1:16" ht="12.75">
      <c r="A44" s="16" t="s">
        <v>94</v>
      </c>
      <c r="B44" s="33">
        <v>30</v>
      </c>
      <c r="C44" t="s">
        <v>440</v>
      </c>
      <c r="D44" s="1"/>
      <c r="G44" s="213">
        <f t="shared" si="0"/>
        <v>0.009747978031687836</v>
      </c>
      <c r="I44" s="213">
        <f t="shared" si="1"/>
        <v>0.21011555989807065</v>
      </c>
      <c r="K44" s="213">
        <f t="shared" si="2"/>
        <v>0.4377963122772976</v>
      </c>
      <c r="M44" s="213">
        <f t="shared" si="3"/>
        <v>0.22824550691272746</v>
      </c>
      <c r="O44" s="213">
        <f t="shared" si="4"/>
        <v>0.1140946428802165</v>
      </c>
      <c r="P44" s="213">
        <v>0</v>
      </c>
    </row>
    <row r="45" spans="1:16" ht="12.75">
      <c r="A45" s="16" t="s">
        <v>178</v>
      </c>
      <c r="B45" s="33">
        <v>34</v>
      </c>
      <c r="C45" t="s">
        <v>441</v>
      </c>
      <c r="D45" s="214"/>
      <c r="G45" s="213">
        <f t="shared" si="0"/>
        <v>0.017190793925352246</v>
      </c>
      <c r="I45" s="213">
        <f t="shared" si="1"/>
        <v>0.18451449173454018</v>
      </c>
      <c r="K45" s="213">
        <f t="shared" si="2"/>
        <v>0.455629608151744</v>
      </c>
      <c r="M45" s="213">
        <f t="shared" si="3"/>
        <v>0.22875402377707083</v>
      </c>
      <c r="O45" s="213">
        <f t="shared" si="4"/>
        <v>0.1139110824112926</v>
      </c>
      <c r="P45" s="213">
        <v>0</v>
      </c>
    </row>
    <row r="46" spans="1:16" ht="12.75">
      <c r="A46" s="16" t="s">
        <v>177</v>
      </c>
      <c r="B46" s="33">
        <v>27</v>
      </c>
      <c r="C46" t="s">
        <v>444</v>
      </c>
      <c r="D46" s="214"/>
      <c r="G46" s="213">
        <f t="shared" si="0"/>
        <v>0.0010499363419030963</v>
      </c>
      <c r="I46" s="213">
        <f t="shared" si="1"/>
        <v>0.7266535812643882</v>
      </c>
      <c r="K46" s="213">
        <f t="shared" si="2"/>
        <v>0.10722161052017955</v>
      </c>
      <c r="M46" s="213">
        <f t="shared" si="3"/>
        <v>0.07829466600383728</v>
      </c>
      <c r="O46" s="213">
        <f t="shared" si="4"/>
        <v>0.08678020586969194</v>
      </c>
      <c r="P46" s="213">
        <v>0</v>
      </c>
    </row>
    <row r="47" spans="1:16" ht="12.75">
      <c r="A47" s="16" t="s">
        <v>395</v>
      </c>
      <c r="B47" s="33" t="s">
        <v>435</v>
      </c>
      <c r="C47" t="s">
        <v>443</v>
      </c>
      <c r="D47" s="1"/>
      <c r="G47" s="213">
        <f t="shared" si="0"/>
        <v>0</v>
      </c>
      <c r="I47" s="213">
        <f t="shared" si="1"/>
        <v>0.19285171208933213</v>
      </c>
      <c r="K47" s="213">
        <f t="shared" si="2"/>
        <v>0.09863312547822863</v>
      </c>
      <c r="M47" s="213">
        <f t="shared" si="3"/>
        <v>0.4614366035024214</v>
      </c>
      <c r="O47" s="213">
        <f t="shared" si="4"/>
        <v>0.24707855893001796</v>
      </c>
      <c r="P47" s="213">
        <v>0</v>
      </c>
    </row>
    <row r="48" spans="1:16" ht="12.75">
      <c r="A48" s="16" t="s">
        <v>396</v>
      </c>
      <c r="B48" s="33">
        <v>34</v>
      </c>
      <c r="C48" t="s">
        <v>442</v>
      </c>
      <c r="D48" s="214"/>
      <c r="G48" s="213">
        <f t="shared" si="0"/>
        <v>0.014935752134073827</v>
      </c>
      <c r="I48" s="213">
        <f t="shared" si="1"/>
        <v>0.33940396826249886</v>
      </c>
      <c r="K48" s="213">
        <f t="shared" si="2"/>
        <v>0.3498197951969869</v>
      </c>
      <c r="M48" s="213">
        <f t="shared" si="3"/>
        <v>0.13317815168798053</v>
      </c>
      <c r="O48" s="213">
        <f t="shared" si="4"/>
        <v>0.1626623327184599</v>
      </c>
      <c r="P48" s="213">
        <v>0</v>
      </c>
    </row>
    <row r="49" spans="7:15" ht="12.75">
      <c r="G49" s="213"/>
      <c r="I49" s="213"/>
      <c r="K49" s="213"/>
      <c r="O49" s="213"/>
    </row>
    <row r="50" spans="3:16" ht="12.75">
      <c r="C50" s="2" t="s">
        <v>463</v>
      </c>
      <c r="G50" s="211">
        <f>SUM(G24/D24)</f>
        <v>0.05377219886617243</v>
      </c>
      <c r="I50" s="211">
        <f>SUM(I24/D24)</f>
        <v>0.21694682444224253</v>
      </c>
      <c r="K50" s="211">
        <f>SUM(K24/D24)</f>
        <v>0.35825147409489927</v>
      </c>
      <c r="M50" s="211">
        <f>SUM(M24/D24)</f>
        <v>0.21206964617690957</v>
      </c>
      <c r="O50" s="211">
        <f>SUM(O24/D24)</f>
        <v>0.1502293703145614</v>
      </c>
      <c r="P50" s="211">
        <f>SUM(D18/E24)</f>
        <v>0.01881100327529736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Oktober  2013 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7109375" style="1" bestFit="1" customWidth="1"/>
    <col min="4" max="4" width="13.28125" style="1" customWidth="1"/>
    <col min="5" max="5" width="16.57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9" max="9" width="11.57421875" style="0" bestFit="1" customWidth="1"/>
    <col min="10" max="10" width="11.7109375" style="0" bestFit="1" customWidth="1"/>
    <col min="11" max="11" width="11.57421875" style="0" bestFit="1" customWidth="1"/>
    <col min="12" max="12" width="11.7109375" style="0" bestFit="1" customWidth="1"/>
    <col min="13" max="13" width="11.57421875" style="0" bestFit="1" customWidth="1"/>
    <col min="14" max="14" width="11.7109375" style="0" bestFit="1" customWidth="1"/>
    <col min="15" max="15" width="11.57421875" style="0" bestFit="1" customWidth="1"/>
    <col min="16" max="16" width="11.7109375" style="0" bestFit="1" customWidth="1"/>
    <col min="17" max="17" width="11.57421875" style="0" bestFit="1" customWidth="1"/>
    <col min="18" max="18" width="12.7109375" style="0" bestFit="1" customWidth="1"/>
  </cols>
  <sheetData>
    <row r="1" spans="1:18" ht="12.75">
      <c r="A1" s="24"/>
      <c r="B1" s="3"/>
      <c r="C1" s="102" t="s">
        <v>65</v>
      </c>
      <c r="D1" s="102" t="s">
        <v>66</v>
      </c>
      <c r="E1" s="102" t="s">
        <v>68</v>
      </c>
      <c r="F1" s="4" t="s">
        <v>67</v>
      </c>
      <c r="H1" s="11" t="s">
        <v>859</v>
      </c>
      <c r="I1" s="116" t="s">
        <v>103</v>
      </c>
      <c r="J1" s="11" t="s">
        <v>859</v>
      </c>
      <c r="K1" s="116" t="s">
        <v>103</v>
      </c>
      <c r="L1" s="11" t="s">
        <v>859</v>
      </c>
      <c r="M1" s="116" t="s">
        <v>103</v>
      </c>
      <c r="N1" s="11" t="s">
        <v>859</v>
      </c>
      <c r="O1" s="116" t="s">
        <v>103</v>
      </c>
      <c r="P1" s="11" t="s">
        <v>859</v>
      </c>
      <c r="Q1" s="116" t="s">
        <v>103</v>
      </c>
      <c r="R1" s="3" t="s">
        <v>103</v>
      </c>
    </row>
    <row r="2" spans="1:18" ht="12.75">
      <c r="A2" s="29" t="s">
        <v>393</v>
      </c>
      <c r="B2" s="3"/>
      <c r="C2" s="103" t="s">
        <v>257</v>
      </c>
      <c r="D2" s="103" t="s">
        <v>257</v>
      </c>
      <c r="E2" s="161" t="s">
        <v>192</v>
      </c>
      <c r="H2" s="11" t="s">
        <v>860</v>
      </c>
      <c r="I2" s="143" t="s">
        <v>104</v>
      </c>
      <c r="J2" s="11" t="s">
        <v>860</v>
      </c>
      <c r="K2" s="143" t="s">
        <v>104</v>
      </c>
      <c r="L2" s="11" t="s">
        <v>860</v>
      </c>
      <c r="M2" s="143" t="s">
        <v>104</v>
      </c>
      <c r="N2" s="11" t="s">
        <v>860</v>
      </c>
      <c r="O2" s="143" t="s">
        <v>104</v>
      </c>
      <c r="P2" s="11" t="s">
        <v>860</v>
      </c>
      <c r="Q2" s="143" t="s">
        <v>104</v>
      </c>
      <c r="R2" s="3" t="s">
        <v>104</v>
      </c>
    </row>
    <row r="3" spans="1:18" ht="12" customHeight="1" thickBot="1">
      <c r="A3" s="29"/>
      <c r="B3" s="3"/>
      <c r="C3" s="173" t="s">
        <v>258</v>
      </c>
      <c r="D3" s="175"/>
      <c r="E3" s="174" t="s">
        <v>394</v>
      </c>
      <c r="F3" s="6">
        <v>10</v>
      </c>
      <c r="I3" s="176" t="s">
        <v>39</v>
      </c>
      <c r="J3" s="2"/>
      <c r="K3" s="176" t="s">
        <v>105</v>
      </c>
      <c r="L3" s="2"/>
      <c r="M3" s="176" t="s">
        <v>106</v>
      </c>
      <c r="N3" s="2"/>
      <c r="O3" s="176" t="s">
        <v>107</v>
      </c>
      <c r="P3" s="56"/>
      <c r="Q3" s="176" t="s">
        <v>108</v>
      </c>
      <c r="R3" s="3" t="s">
        <v>109</v>
      </c>
    </row>
    <row r="4" spans="1:18" ht="13.5" thickBot="1">
      <c r="A4" s="26" t="s">
        <v>209</v>
      </c>
      <c r="C4" s="164">
        <f>SUM(BLB!L4+'RSD A'!L4+'RSD B'!L4+'RSD C'!L4+'RSD D'!L4)</f>
        <v>0</v>
      </c>
      <c r="D4" s="1">
        <f>SUM(Gesamtübersicht!E4)</f>
        <v>1</v>
      </c>
      <c r="E4" s="162">
        <f aca="true" t="shared" si="0" ref="E4:E64">SUM(C4/D4)</f>
        <v>0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6" t="s">
        <v>210</v>
      </c>
      <c r="C5" s="164">
        <f>SUM(BLB!L5+'RSD A'!L5+'RSD B'!L5+'RSD C'!L5+'RSD D'!L5)</f>
        <v>16333.73</v>
      </c>
      <c r="D5" s="1">
        <f>SUM(Gesamtübersicht!E5)</f>
        <v>15</v>
      </c>
      <c r="E5" s="162">
        <f t="shared" si="0"/>
        <v>1088.9153333333334</v>
      </c>
      <c r="H5" s="54">
        <v>0</v>
      </c>
      <c r="I5" s="7">
        <f>SUM(H5+BLB!L5)</f>
        <v>0</v>
      </c>
      <c r="J5" s="54">
        <v>31364.13</v>
      </c>
      <c r="K5" s="7">
        <f>SUM(J5+'RSD A'!L5)</f>
        <v>33850.68</v>
      </c>
      <c r="L5" s="54">
        <v>103950.18</v>
      </c>
      <c r="M5" s="7">
        <f>SUM(L5+'RSD B'!L5)</f>
        <v>113890.31</v>
      </c>
      <c r="N5" s="54">
        <v>64994.16</v>
      </c>
      <c r="O5" s="7">
        <f>SUM(N5+'RSD C'!L5)</f>
        <v>68901.21</v>
      </c>
      <c r="P5" s="54">
        <v>0</v>
      </c>
      <c r="Q5" s="7">
        <f>SUM(P5+'RSD D'!L5)</f>
        <v>0</v>
      </c>
      <c r="R5" s="14">
        <f aca="true" t="shared" si="1" ref="R5:R12">SUM(I5+K5+M5+O5+Q5)</f>
        <v>216642.2</v>
      </c>
    </row>
    <row r="6" spans="1:18" ht="13.5" thickBot="1">
      <c r="A6" s="26" t="s">
        <v>211</v>
      </c>
      <c r="C6" s="164">
        <f>SUM(BLB!L6+'RSD A'!L6+'RSD B'!L6+'RSD C'!L6+'RSD D'!L6)</f>
        <v>2136.08</v>
      </c>
      <c r="D6" s="1">
        <f>SUM(Gesamtübersicht!E6)</f>
        <v>2</v>
      </c>
      <c r="E6" s="162">
        <f t="shared" si="0"/>
        <v>1068.04</v>
      </c>
      <c r="H6" s="54">
        <v>0</v>
      </c>
      <c r="I6" s="7">
        <f>SUM(H6+BLB!L6)</f>
        <v>0</v>
      </c>
      <c r="J6" s="54">
        <v>0</v>
      </c>
      <c r="K6" s="7">
        <f>SUM(J6+'RSD A'!L6)</f>
        <v>0</v>
      </c>
      <c r="L6" s="54">
        <v>18310.03</v>
      </c>
      <c r="M6" s="7">
        <f>SUM(L6+'RSD B'!L6)</f>
        <v>20446.11</v>
      </c>
      <c r="N6" s="54">
        <v>0</v>
      </c>
      <c r="O6" s="7">
        <f>SUM(N6+'RSD C'!L6)</f>
        <v>0</v>
      </c>
      <c r="P6" s="54">
        <v>0</v>
      </c>
      <c r="Q6" s="7">
        <f>SUM(P6+'RSD D'!L6)</f>
        <v>0</v>
      </c>
      <c r="R6" s="14">
        <f t="shared" si="1"/>
        <v>20446.11</v>
      </c>
    </row>
    <row r="7" spans="1:18" ht="13.5" thickBot="1">
      <c r="A7" s="26" t="s">
        <v>212</v>
      </c>
      <c r="C7" s="164">
        <f>SUM(BLB!L7+'RSD A'!L7+'RSD B'!L7+'RSD C'!L7+'RSD D'!L7)</f>
        <v>0</v>
      </c>
      <c r="D7" s="1">
        <f>SUM(Gesamtübersicht!E7)</f>
        <v>0</v>
      </c>
      <c r="E7" s="162" t="e">
        <f t="shared" si="0"/>
        <v>#DIV/0!</v>
      </c>
      <c r="H7" s="54">
        <v>0</v>
      </c>
      <c r="I7" s="7">
        <f>SUM(H7+BLB!L7)</f>
        <v>0</v>
      </c>
      <c r="J7" s="54">
        <v>0</v>
      </c>
      <c r="K7" s="7">
        <f>SUM(J7+'RSD A'!L7)</f>
        <v>0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0</v>
      </c>
    </row>
    <row r="8" spans="1:18" ht="13.5" thickBot="1">
      <c r="A8" s="26" t="s">
        <v>63</v>
      </c>
      <c r="C8" s="164">
        <f>SUM(BLB!L8+'RSD A'!L8+'RSD B'!L8+'RSD C'!L8+'RSD D'!L8)</f>
        <v>6078.8</v>
      </c>
      <c r="D8" s="1">
        <f>SUM(Gesamtübersicht!E8)</f>
        <v>24</v>
      </c>
      <c r="E8" s="162">
        <f t="shared" si="0"/>
        <v>253.28333333333333</v>
      </c>
      <c r="H8" s="54">
        <v>2087.56</v>
      </c>
      <c r="I8" s="7">
        <f>SUM(H8+BLB!L8)</f>
        <v>2254.56</v>
      </c>
      <c r="J8" s="54">
        <v>11127.6</v>
      </c>
      <c r="K8" s="7">
        <f>SUM(J8+'RSD A'!L8)</f>
        <v>12505.35</v>
      </c>
      <c r="L8" s="54">
        <v>27820.4</v>
      </c>
      <c r="M8" s="7">
        <f>SUM(L8+'RSD B'!L8)</f>
        <v>29173.100000000002</v>
      </c>
      <c r="N8" s="54">
        <v>17753.11</v>
      </c>
      <c r="O8" s="7">
        <f>SUM(N8+'RSD C'!L8)</f>
        <v>20784.16</v>
      </c>
      <c r="P8" s="54">
        <v>19204.97</v>
      </c>
      <c r="Q8" s="7">
        <f>SUM(P8+'RSD D'!L8)</f>
        <v>19355.27</v>
      </c>
      <c r="R8" s="14">
        <f t="shared" si="1"/>
        <v>84072.44</v>
      </c>
    </row>
    <row r="9" spans="1:18" ht="13.5" thickBot="1">
      <c r="A9" s="26" t="s">
        <v>213</v>
      </c>
      <c r="C9" s="164">
        <f>SUM(BLB!L9+'RSD A'!L9+'RSD B'!L9+'RSD C'!L9+'RSD D'!L9)</f>
        <v>126831.99</v>
      </c>
      <c r="D9" s="1">
        <f>SUM(Gesamtübersicht!E9)</f>
        <v>30</v>
      </c>
      <c r="E9" s="162">
        <f t="shared" si="0"/>
        <v>4227.733</v>
      </c>
      <c r="H9" s="54">
        <v>0</v>
      </c>
      <c r="I9" s="7">
        <f>SUM(H9+BLB!L9)</f>
        <v>0</v>
      </c>
      <c r="J9" s="54">
        <v>140028.11</v>
      </c>
      <c r="K9" s="7">
        <f>SUM(J9+'RSD A'!L9)</f>
        <v>153649.68</v>
      </c>
      <c r="L9" s="54">
        <v>340271.62</v>
      </c>
      <c r="M9" s="7">
        <f>SUM(L9+'RSD B'!L9)</f>
        <v>401629.3</v>
      </c>
      <c r="N9" s="54">
        <v>70204.26</v>
      </c>
      <c r="O9" s="7">
        <f>SUM(N9+'RSD C'!L9)</f>
        <v>77232.39</v>
      </c>
      <c r="P9" s="54">
        <v>107400.25</v>
      </c>
      <c r="Q9" s="7">
        <f>SUM(P9+'RSD D'!L9)</f>
        <v>152224.86</v>
      </c>
      <c r="R9" s="14">
        <f t="shared" si="1"/>
        <v>784736.23</v>
      </c>
    </row>
    <row r="10" spans="1:18" ht="13.5" thickBot="1">
      <c r="A10" s="26" t="s">
        <v>83</v>
      </c>
      <c r="C10" s="164">
        <f>SUM(BLB!L10+'RSD A'!L10+'RSD B'!L10+'RSD C'!L10+'RSD D'!L10)</f>
        <v>39841.37</v>
      </c>
      <c r="D10" s="1">
        <f>SUM(Gesamtübersicht!E10)</f>
        <v>0</v>
      </c>
      <c r="E10" s="162" t="e">
        <f t="shared" si="0"/>
        <v>#DIV/0!</v>
      </c>
      <c r="H10" s="54">
        <v>6898.11</v>
      </c>
      <c r="I10" s="7">
        <f>SUM(H10+BLB!L10)</f>
        <v>6898.11</v>
      </c>
      <c r="J10" s="54">
        <v>147346.47</v>
      </c>
      <c r="K10" s="7">
        <f>SUM(J10+'RSD A'!L10)</f>
        <v>163888.58000000002</v>
      </c>
      <c r="L10" s="54">
        <v>301894.95</v>
      </c>
      <c r="M10" s="7">
        <f>SUM(L10+'RSD B'!L10)</f>
        <v>320026.83</v>
      </c>
      <c r="N10" s="54">
        <v>94480.66</v>
      </c>
      <c r="O10" s="7">
        <f>SUM(N10+'RSD C'!L10)</f>
        <v>99648.04000000001</v>
      </c>
      <c r="P10" s="54">
        <v>25218.83</v>
      </c>
      <c r="Q10" s="7">
        <f>SUM(P10+'RSD D'!L10)</f>
        <v>25218.83</v>
      </c>
      <c r="R10" s="14">
        <f t="shared" si="1"/>
        <v>615680.39</v>
      </c>
    </row>
    <row r="11" spans="1:18" ht="13.5" thickBot="1">
      <c r="A11" s="26" t="s">
        <v>78</v>
      </c>
      <c r="C11" s="164">
        <f>SUM(BLB!L11+'RSD A'!L11+'RSD B'!L11+'RSD C'!L11+'RSD D'!L11)</f>
        <v>27408.43</v>
      </c>
      <c r="D11" s="1">
        <f>SUM(Gesamtübersicht!E11)</f>
        <v>25</v>
      </c>
      <c r="E11" s="162">
        <f t="shared" si="0"/>
        <v>1096.3372</v>
      </c>
      <c r="H11" s="54">
        <v>2394.26</v>
      </c>
      <c r="I11" s="7">
        <f>SUM(H11+BLB!L11)</f>
        <v>2394.26</v>
      </c>
      <c r="J11" s="54">
        <v>32055.52</v>
      </c>
      <c r="K11" s="7">
        <f>SUM(J11+'RSD A'!L11)</f>
        <v>37382.88</v>
      </c>
      <c r="L11" s="54">
        <v>19146.87</v>
      </c>
      <c r="M11" s="7">
        <f>SUM(L11+'RSD B'!L11)</f>
        <v>20973.87</v>
      </c>
      <c r="N11" s="54">
        <v>50498.18</v>
      </c>
      <c r="O11" s="7">
        <f>SUM(N11+'RSD C'!L11)</f>
        <v>58447.87</v>
      </c>
      <c r="P11" s="54">
        <v>139314.34</v>
      </c>
      <c r="Q11" s="7">
        <f>SUM(P11+'RSD D'!L11)</f>
        <v>151618.72</v>
      </c>
      <c r="R11" s="14">
        <f t="shared" si="1"/>
        <v>270817.6</v>
      </c>
    </row>
    <row r="12" spans="1:18" ht="12.75">
      <c r="A12" s="26" t="s">
        <v>84</v>
      </c>
      <c r="C12" s="164">
        <f>SUM(BLB!L12+'RSD A'!L12+'RSD B'!L12+'RSD C'!L12+'RSD D'!L12)</f>
        <v>0</v>
      </c>
      <c r="D12" s="1">
        <f>SUM(Gesamtübersicht!E12)</f>
        <v>0</v>
      </c>
      <c r="E12" s="162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8"/>
      <c r="B13" s="144"/>
      <c r="C13" s="165"/>
      <c r="D13" s="93"/>
      <c r="E13" s="166"/>
      <c r="F13" s="89"/>
      <c r="G13" s="8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13.5" thickBot="1">
      <c r="A14" s="26" t="s">
        <v>195</v>
      </c>
      <c r="C14" s="164">
        <f>SUM(BLB!L14+'RSD A'!L14+'RSD B'!L14+'RSD C'!L14+'RSD D'!L14)</f>
        <v>696.96</v>
      </c>
      <c r="D14" s="1">
        <f>SUM(Gesamtübersicht!E14)</f>
        <v>3</v>
      </c>
      <c r="E14" s="162">
        <f>SUM((C14+C19)/(D14+D19))</f>
        <v>11488.043333333333</v>
      </c>
      <c r="H14" s="54">
        <v>184</v>
      </c>
      <c r="I14" s="7">
        <f>SUM(H14+BLB!L14)</f>
        <v>184</v>
      </c>
      <c r="J14" s="54">
        <v>0</v>
      </c>
      <c r="K14" s="7">
        <f>SUM(J14+'RSD A'!L14)</f>
        <v>0</v>
      </c>
      <c r="L14" s="54">
        <v>0</v>
      </c>
      <c r="M14" s="7">
        <f>SUM(L14+'RSD B'!L14)</f>
        <v>0</v>
      </c>
      <c r="N14" s="54">
        <v>0</v>
      </c>
      <c r="O14" s="7">
        <f>SUM(N14+'RSD C'!L14)</f>
        <v>0</v>
      </c>
      <c r="P14" s="54">
        <v>14511.16</v>
      </c>
      <c r="Q14" s="7">
        <f>SUM(P14+'RSD D'!L14)</f>
        <v>15208.119999999999</v>
      </c>
      <c r="R14" s="14">
        <f aca="true" t="shared" si="2" ref="R14:R23">SUM(I14+K14+M14+O14+Q14)</f>
        <v>15392.119999999999</v>
      </c>
    </row>
    <row r="15" spans="1:18" ht="13.5" thickBot="1">
      <c r="A15" s="26" t="s">
        <v>158</v>
      </c>
      <c r="C15" s="164">
        <f>SUM(BLB!L15+'RSD A'!L15+'RSD B'!L15+'RSD C'!L15+'RSD D'!L15)</f>
        <v>16187.32</v>
      </c>
      <c r="D15" s="1">
        <f>SUM(Gesamtübersicht!E15)</f>
        <v>0</v>
      </c>
      <c r="E15" s="162" t="e">
        <f t="shared" si="0"/>
        <v>#DIV/0!</v>
      </c>
      <c r="H15" s="54">
        <v>0</v>
      </c>
      <c r="I15" s="7">
        <f>SUM(H15+BLB!L15)</f>
        <v>0</v>
      </c>
      <c r="J15" s="54">
        <v>113937.87</v>
      </c>
      <c r="K15" s="7">
        <f>SUM(J15+'RSD A'!L15)</f>
        <v>127345.11</v>
      </c>
      <c r="L15" s="54">
        <v>18790.45</v>
      </c>
      <c r="M15" s="7">
        <f>SUM(L15+'RSD B'!L15)</f>
        <v>18790.45</v>
      </c>
      <c r="N15" s="54">
        <v>10940.96</v>
      </c>
      <c r="O15" s="7">
        <f>SUM(N15+'RSD C'!L15)</f>
        <v>13721.039999999999</v>
      </c>
      <c r="P15" s="54">
        <v>0</v>
      </c>
      <c r="Q15" s="7">
        <f>SUM(P15+'RSD D'!L15)</f>
        <v>0</v>
      </c>
      <c r="R15" s="14">
        <f t="shared" si="2"/>
        <v>159856.6</v>
      </c>
    </row>
    <row r="16" spans="1:18" ht="13.5" thickBot="1">
      <c r="A16" s="26" t="s">
        <v>159</v>
      </c>
      <c r="C16" s="164">
        <f>SUM(BLB!L16+'RSD A'!L16+'RSD B'!L16+'RSD C'!L16+'RSD D'!L16)</f>
        <v>0</v>
      </c>
      <c r="D16" s="1">
        <f>SUM(Gesamtübersicht!E16)</f>
        <v>0</v>
      </c>
      <c r="E16" s="162" t="e">
        <f t="shared" si="0"/>
        <v>#DIV/0!</v>
      </c>
      <c r="H16" s="54">
        <v>0</v>
      </c>
      <c r="I16" s="7">
        <f>SUM(H16+BLB!L16)</f>
        <v>0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0</v>
      </c>
    </row>
    <row r="17" spans="1:18" ht="13.5" thickBot="1">
      <c r="A17" s="26" t="s">
        <v>321</v>
      </c>
      <c r="C17" s="164">
        <f>SUM(BLB!L17+'RSD A'!L17+'RSD B'!L17+'RSD C'!L17+'RSD D'!L17)</f>
        <v>0</v>
      </c>
      <c r="D17" s="1">
        <f>SUM(Gesamtübersicht!E17)</f>
        <v>0</v>
      </c>
      <c r="E17" s="162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6" t="s">
        <v>194</v>
      </c>
      <c r="C18" s="164">
        <f>SUM(BLB!L18+'RSD A'!L18+'RSD B'!L18+'RSD C'!L18+'RSD D'!L18)</f>
        <v>23797.160000000003</v>
      </c>
      <c r="D18" s="1">
        <f>SUM(Gesamtübersicht!E18)</f>
        <v>134</v>
      </c>
      <c r="E18" s="162">
        <f t="shared" si="0"/>
        <v>177.59074626865674</v>
      </c>
      <c r="H18" s="54">
        <v>0</v>
      </c>
      <c r="I18" s="7">
        <f>SUM(H18+BLB!L18)</f>
        <v>0</v>
      </c>
      <c r="J18" s="54">
        <v>10105.385</v>
      </c>
      <c r="K18" s="7">
        <f>SUM(J18+'RSD A'!L18)</f>
        <v>12387.245</v>
      </c>
      <c r="L18" s="54">
        <v>24176.87</v>
      </c>
      <c r="M18" s="7">
        <f>SUM(L18+'RSD B'!L18)</f>
        <v>36156.66</v>
      </c>
      <c r="N18" s="54">
        <v>42873.63</v>
      </c>
      <c r="O18" s="7">
        <f>SUM(N18+'RSD C'!L18)</f>
        <v>49664.89</v>
      </c>
      <c r="P18" s="54">
        <v>51074.71</v>
      </c>
      <c r="Q18" s="7">
        <f>SUM(P18+'RSD D'!L18)</f>
        <v>53818.96</v>
      </c>
      <c r="R18" s="14">
        <f t="shared" si="2"/>
        <v>152027.755</v>
      </c>
    </row>
    <row r="19" spans="1:18" ht="13.5" thickBot="1">
      <c r="A19" s="26" t="s">
        <v>57</v>
      </c>
      <c r="B19" s="214"/>
      <c r="C19" s="164">
        <f>SUM(BLB!L19+'RSD A'!L19+'RSD B'!L19+'RSD C'!L19+'RSD D'!L19)</f>
        <v>33767.17</v>
      </c>
      <c r="D19" s="1">
        <f>SUM(Gesamtübersicht!E19)</f>
        <v>0</v>
      </c>
      <c r="E19" s="162" t="e">
        <f t="shared" si="0"/>
        <v>#DIV/0!</v>
      </c>
      <c r="H19" s="54">
        <v>11577.84</v>
      </c>
      <c r="I19" s="7">
        <f>SUM(H19+BLB!L19)</f>
        <v>11969.84</v>
      </c>
      <c r="J19" s="54">
        <v>78382.7</v>
      </c>
      <c r="K19" s="7">
        <f>SUM(J19+'RSD A'!L19)</f>
        <v>85521.28</v>
      </c>
      <c r="L19" s="54">
        <v>89394.12</v>
      </c>
      <c r="M19" s="7">
        <f>SUM(L19+'RSD B'!L19)</f>
        <v>99268</v>
      </c>
      <c r="N19" s="54">
        <v>74344.28</v>
      </c>
      <c r="O19" s="7">
        <f>SUM(N19+'RSD C'!L19)</f>
        <v>86798.68</v>
      </c>
      <c r="P19" s="54">
        <v>24383.72</v>
      </c>
      <c r="Q19" s="7">
        <f>SUM(P19+'RSD D'!L19)</f>
        <v>28292.030000000002</v>
      </c>
      <c r="R19" s="14">
        <f t="shared" si="2"/>
        <v>311849.83</v>
      </c>
    </row>
    <row r="20" spans="1:18" ht="13.5" thickBot="1">
      <c r="A20" s="40" t="s">
        <v>136</v>
      </c>
      <c r="B20" s="252">
        <v>151878.24</v>
      </c>
      <c r="C20" s="164">
        <v>16875.36</v>
      </c>
      <c r="D20" s="1">
        <f>SUM(Gesamtübersicht!E20)</f>
        <v>0</v>
      </c>
      <c r="E20" s="162">
        <f>SUM((C20+C21)/(D20+D21))</f>
        <v>983.9555555555555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168753.59999999998</v>
      </c>
    </row>
    <row r="21" spans="1:18" ht="13.5" thickBot="1">
      <c r="A21" s="26" t="s">
        <v>56</v>
      </c>
      <c r="B21" s="217"/>
      <c r="C21" s="164">
        <f>SUM(BLB!L21+'RSD A'!L21+'RSD B'!L21+'RSD C'!L21+'RSD D'!L21)</f>
        <v>9691.439999999999</v>
      </c>
      <c r="D21" s="1">
        <f>SUM(Gesamtübersicht!E21)</f>
        <v>27</v>
      </c>
      <c r="E21" s="162">
        <f t="shared" si="0"/>
        <v>358.9422222222222</v>
      </c>
      <c r="H21" s="54">
        <v>14731.61</v>
      </c>
      <c r="I21" s="7">
        <f>SUM(H21+BLB!L21)</f>
        <v>17040.96</v>
      </c>
      <c r="J21" s="54">
        <v>54269.63</v>
      </c>
      <c r="K21" s="7">
        <f>SUM(J21+'RSD A'!L21)</f>
        <v>55830.03</v>
      </c>
      <c r="L21" s="54">
        <v>11966.53</v>
      </c>
      <c r="M21" s="7">
        <f>SUM(L21+'RSD B'!L21)</f>
        <v>13319.77</v>
      </c>
      <c r="N21" s="54">
        <v>25002.89</v>
      </c>
      <c r="O21" s="7">
        <f>SUM(N21+'RSD C'!L21)</f>
        <v>29471.34</v>
      </c>
      <c r="P21" s="54">
        <v>1269.36</v>
      </c>
      <c r="Q21" s="7">
        <f>SUM(P21+'RSD D'!L21)</f>
        <v>1269.36</v>
      </c>
      <c r="R21" s="14">
        <f t="shared" si="2"/>
        <v>116931.45999999999</v>
      </c>
    </row>
    <row r="22" spans="1:18" ht="13.5" thickBot="1">
      <c r="A22" s="26" t="s">
        <v>58</v>
      </c>
      <c r="B22" s="217"/>
      <c r="C22" s="164">
        <f>SUM(BLB!L22+'RSD A'!L22+'RSD B'!L22+'RSD C'!L22+'RSD D'!L22)</f>
        <v>39357.06</v>
      </c>
      <c r="D22" s="1">
        <f>SUM(Gesamtübersicht!E22)</f>
        <v>86</v>
      </c>
      <c r="E22" s="162">
        <f t="shared" si="0"/>
        <v>457.64023255813953</v>
      </c>
      <c r="H22" s="54">
        <v>4254.9</v>
      </c>
      <c r="I22" s="7">
        <f>SUM(H22+BLB!L22)</f>
        <v>4254.9</v>
      </c>
      <c r="J22" s="54">
        <v>81580.72</v>
      </c>
      <c r="K22" s="7">
        <f>SUM(J22+'RSD A'!L22)</f>
        <v>91713.45</v>
      </c>
      <c r="L22" s="54">
        <v>180177.19</v>
      </c>
      <c r="M22" s="7">
        <f>SUM(L22+'RSD B'!L22)</f>
        <v>191093.94</v>
      </c>
      <c r="N22" s="54">
        <v>85252.27</v>
      </c>
      <c r="O22" s="7">
        <f>SUM(N22+'RSD C'!L22)</f>
        <v>99627</v>
      </c>
      <c r="P22" s="54">
        <v>45868.38</v>
      </c>
      <c r="Q22" s="7">
        <f>SUM(P22+'RSD D'!L22)</f>
        <v>49801.229999999996</v>
      </c>
      <c r="R22" s="14">
        <f t="shared" si="2"/>
        <v>436490.51999999996</v>
      </c>
    </row>
    <row r="23" spans="1:18" ht="13.5" thickBot="1">
      <c r="A23" s="26" t="s">
        <v>59</v>
      </c>
      <c r="B23" s="28"/>
      <c r="C23" s="164">
        <f>SUM(BLB!L23+'RSD A'!L23+'RSD B'!L23+'RSD C'!L23+'RSD D'!L23)</f>
        <v>175746.18000000002</v>
      </c>
      <c r="D23" s="1">
        <f>SUM(Gesamtübersicht!E23)</f>
        <v>263</v>
      </c>
      <c r="E23" s="162">
        <f t="shared" si="0"/>
        <v>668.2364258555134</v>
      </c>
      <c r="H23" s="54">
        <v>225233.2</v>
      </c>
      <c r="I23" s="7">
        <f>SUM(H23+BLB!L23)</f>
        <v>236929.63</v>
      </c>
      <c r="J23" s="54">
        <v>502298.87</v>
      </c>
      <c r="K23" s="7">
        <f>SUM(J23+'RSD A'!L23)</f>
        <v>554265.1</v>
      </c>
      <c r="L23" s="54">
        <v>391620.29</v>
      </c>
      <c r="M23" s="7">
        <f>SUM(L23+'RSD B'!L23)</f>
        <v>427634.81999999995</v>
      </c>
      <c r="N23" s="54">
        <v>378105.2</v>
      </c>
      <c r="O23" s="7">
        <f>SUM(N23+'RSD C'!L23)</f>
        <v>429207.24</v>
      </c>
      <c r="P23" s="54">
        <v>223534.46</v>
      </c>
      <c r="Q23" s="7">
        <f>SUM(P23+'RSD D'!L23)</f>
        <v>248501.41</v>
      </c>
      <c r="R23" s="14">
        <f t="shared" si="2"/>
        <v>1896538.1999999997</v>
      </c>
    </row>
    <row r="24" spans="1:18" ht="13.5" thickBot="1">
      <c r="A24" s="88"/>
      <c r="B24" s="144"/>
      <c r="C24" s="165"/>
      <c r="D24" s="94">
        <f>SUM(Gesamtübersicht!D20)</f>
        <v>0</v>
      </c>
      <c r="E24" s="179"/>
      <c r="F24" s="144"/>
      <c r="G24" s="89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</row>
    <row r="25" spans="1:18" ht="13.5" thickBot="1">
      <c r="A25" s="26" t="s">
        <v>60</v>
      </c>
      <c r="C25" s="164">
        <f>SUM(BLB!L25+'RSD A'!L25+'RSD B'!L25+'RSD C'!L25+'RSD D'!L25)</f>
        <v>63422.310000000005</v>
      </c>
      <c r="D25" s="1">
        <f>SUM(Gesamtübersicht!E25)</f>
        <v>55</v>
      </c>
      <c r="E25" s="162">
        <f>SUM((C25+C26+C27)/D25)</f>
        <v>1153.1329090909092</v>
      </c>
      <c r="H25" s="54">
        <v>22236.62</v>
      </c>
      <c r="I25" s="7">
        <f>SUM(H25+BLB!L25)</f>
        <v>22236.62</v>
      </c>
      <c r="J25" s="54">
        <v>124948.81</v>
      </c>
      <c r="K25" s="7">
        <f>SUM(J25+'RSD A'!L25)</f>
        <v>132725.08</v>
      </c>
      <c r="L25" s="54">
        <v>293447.04</v>
      </c>
      <c r="M25" s="7">
        <f>SUM(L25+'RSD B'!L25)</f>
        <v>309441.82999999996</v>
      </c>
      <c r="N25" s="54">
        <v>205328.68</v>
      </c>
      <c r="O25" s="7">
        <f>SUM(N25+'RSD C'!L25)</f>
        <v>230115.75</v>
      </c>
      <c r="P25" s="54">
        <v>257467.81</v>
      </c>
      <c r="Q25" s="7">
        <f>SUM(P25+'RSD D'!L25)</f>
        <v>272331.99</v>
      </c>
      <c r="R25" s="14">
        <f>SUM(I25+K25+M25+O25+Q25)</f>
        <v>966851.2699999999</v>
      </c>
    </row>
    <row r="26" spans="1:18" ht="13.5" thickBot="1">
      <c r="A26" s="26" t="s">
        <v>139</v>
      </c>
      <c r="C26" s="164">
        <f>SUM(BLB!L26+'RSD A'!L26+'RSD B'!L26+'RSD C'!L26+'RSD D'!L26)</f>
        <v>0</v>
      </c>
      <c r="D26" s="247" t="s">
        <v>391</v>
      </c>
      <c r="E26" s="248" t="s">
        <v>392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6" t="s">
        <v>140</v>
      </c>
      <c r="C27" s="164">
        <f>SUM(BLB!L27+'RSD A'!L27+'RSD B'!L27+'RSD C'!L27+'RSD D'!L27)</f>
        <v>0</v>
      </c>
      <c r="D27" s="247" t="s">
        <v>391</v>
      </c>
      <c r="E27" s="248" t="s">
        <v>392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6" t="s">
        <v>141</v>
      </c>
      <c r="C28" s="164">
        <f>SUM(BLB!L28+'RSD A'!L28+'RSD B'!L28+'RSD C'!L28+'RSD D'!L28)</f>
        <v>0</v>
      </c>
      <c r="D28" s="1">
        <f>SUM(Gesamtübersicht!E28)</f>
        <v>0</v>
      </c>
      <c r="E28" s="162" t="e">
        <f t="shared" si="0"/>
        <v>#DIV/0!</v>
      </c>
      <c r="H28" s="54">
        <v>0</v>
      </c>
      <c r="I28" s="7">
        <f>SUM(H28+BLB!L28)</f>
        <v>0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88"/>
      <c r="B29" s="144"/>
      <c r="C29" s="171"/>
      <c r="D29" s="94"/>
      <c r="E29" s="180"/>
      <c r="F29" s="144"/>
      <c r="G29" s="89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</row>
    <row r="30" spans="1:18" ht="13.5" thickBot="1">
      <c r="A30" s="26" t="s">
        <v>64</v>
      </c>
      <c r="C30" s="164">
        <f>SUM(BLB!L30+'RSD A'!L30+'RSD B'!L30+'RSD C'!L30+'RSD D'!L30)</f>
        <v>31916.810000000005</v>
      </c>
      <c r="D30" s="1">
        <f>SUM(Gesamtübersicht!E30)</f>
        <v>140</v>
      </c>
      <c r="E30" s="162">
        <f>SUM((C30+C34+C35+C36)/(D30))</f>
        <v>367.5765</v>
      </c>
      <c r="H30" s="54">
        <v>45855.72</v>
      </c>
      <c r="I30" s="7">
        <f>SUM(H30+BLB!L30)</f>
        <v>50950.8</v>
      </c>
      <c r="J30" s="54">
        <v>41957.61</v>
      </c>
      <c r="K30" s="7">
        <f>SUM(J30+'RSD A'!L30)</f>
        <v>47867.37</v>
      </c>
      <c r="L30" s="54">
        <v>89100.13</v>
      </c>
      <c r="M30" s="7">
        <f>SUM(L30+'RSD B'!L30)</f>
        <v>95164.92</v>
      </c>
      <c r="N30" s="54">
        <v>61264.76</v>
      </c>
      <c r="O30" s="7">
        <f>SUM(N30+'RSD C'!L30)</f>
        <v>68942.43000000001</v>
      </c>
      <c r="P30" s="54">
        <v>63889.36</v>
      </c>
      <c r="Q30" s="7">
        <f>SUM(P30+'RSD D'!L30)</f>
        <v>71058.87</v>
      </c>
      <c r="R30" s="14">
        <f aca="true" t="shared" si="3" ref="R30:R43">SUM(I30+K30+M30+O30+Q30)</f>
        <v>333984.39</v>
      </c>
    </row>
    <row r="31" spans="1:18" ht="13.5" thickBot="1">
      <c r="A31" s="26" t="s">
        <v>143</v>
      </c>
      <c r="C31" s="164">
        <f>SUM(BLB!L31+'RSD A'!L31+'RSD B'!L31+'RSD C'!L31+'RSD D'!L31)</f>
        <v>106666.45</v>
      </c>
      <c r="D31" s="1">
        <f>SUM(Gesamtübersicht!E31)</f>
        <v>0</v>
      </c>
      <c r="E31" s="162" t="e">
        <f t="shared" si="0"/>
        <v>#DIV/0!</v>
      </c>
      <c r="H31" s="54">
        <v>345445.83</v>
      </c>
      <c r="I31" s="7">
        <f>SUM(H31+BLB!L31)</f>
        <v>384080.53</v>
      </c>
      <c r="J31" s="54">
        <v>181100.45</v>
      </c>
      <c r="K31" s="7">
        <f>SUM(J31+'RSD A'!L31)</f>
        <v>199908.1</v>
      </c>
      <c r="L31" s="54">
        <v>167450.78</v>
      </c>
      <c r="M31" s="7">
        <f>SUM(L31+'RSD B'!L31)</f>
        <v>184776.02</v>
      </c>
      <c r="N31" s="54">
        <v>157962.27</v>
      </c>
      <c r="O31" s="7">
        <f>SUM(N31+'RSD C'!L31)</f>
        <v>175835.19</v>
      </c>
      <c r="P31" s="54">
        <v>118421.77</v>
      </c>
      <c r="Q31" s="7">
        <f>SUM(P31+'RSD D'!L31)</f>
        <v>132447.71</v>
      </c>
      <c r="R31" s="14">
        <f t="shared" si="3"/>
        <v>1077047.55</v>
      </c>
    </row>
    <row r="32" spans="1:18" ht="13.5" thickBot="1">
      <c r="A32" s="26" t="s">
        <v>61</v>
      </c>
      <c r="C32" s="164">
        <f>SUM(BLB!L32+'RSD A'!L32+'RSD B'!L32+'RSD C'!L32+'RSD D'!L32)</f>
        <v>3303.07</v>
      </c>
      <c r="D32" s="1">
        <f>SUM(Gesamtübersicht!E32)</f>
        <v>0</v>
      </c>
      <c r="E32" s="162" t="e">
        <f t="shared" si="0"/>
        <v>#DIV/0!</v>
      </c>
      <c r="H32" s="54">
        <v>0</v>
      </c>
      <c r="I32" s="7">
        <f>SUM(H32+BLB!L32)</f>
        <v>0</v>
      </c>
      <c r="J32" s="54">
        <v>4114.09</v>
      </c>
      <c r="K32" s="7">
        <f>SUM(J32+'RSD A'!L32)</f>
        <v>7417.16</v>
      </c>
      <c r="L32" s="54">
        <v>817.24</v>
      </c>
      <c r="M32" s="7">
        <f>SUM(L32+'RSD B'!L32)</f>
        <v>817.24</v>
      </c>
      <c r="N32" s="54">
        <v>0</v>
      </c>
      <c r="O32" s="7">
        <f>SUM(N32+'RSD C'!L32)</f>
        <v>0</v>
      </c>
      <c r="P32" s="54">
        <v>7692.73</v>
      </c>
      <c r="Q32" s="7">
        <f>SUM(P32+'RSD D'!L32)</f>
        <v>7692.73</v>
      </c>
      <c r="R32" s="14">
        <f t="shared" si="3"/>
        <v>15927.13</v>
      </c>
    </row>
    <row r="33" spans="1:18" ht="13.5" thickBot="1">
      <c r="A33" s="26" t="s">
        <v>267</v>
      </c>
      <c r="C33" s="164">
        <f>SUM(BLB!L33+'RSD A'!L33+'RSD B'!L33+'RSD C'!L33+'RSD D'!L33)</f>
        <v>0</v>
      </c>
      <c r="D33" s="1">
        <f>SUM(Gesamtübersicht!E33)</f>
        <v>0</v>
      </c>
      <c r="E33" s="162" t="e">
        <f>SUM(C33/D33)</f>
        <v>#DIV/0!</v>
      </c>
      <c r="H33" s="54">
        <v>0</v>
      </c>
      <c r="I33" s="7">
        <f>SUM(H33+BLB!L33)</f>
        <v>0</v>
      </c>
      <c r="J33" s="54">
        <v>1423.71</v>
      </c>
      <c r="K33" s="7">
        <f>SUM(J33+'RSD A'!L33)</f>
        <v>1423.71</v>
      </c>
      <c r="L33" s="54">
        <v>-389</v>
      </c>
      <c r="M33" s="7">
        <f>SUM(L33+'RSD B'!L33)</f>
        <v>-389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1034.71</v>
      </c>
    </row>
    <row r="34" spans="1:18" ht="13.5" thickBot="1">
      <c r="A34" s="26" t="s">
        <v>74</v>
      </c>
      <c r="C34" s="164">
        <f>SUM(BLB!L34+'RSD A'!L34+'RSD B'!L34+'RSD C'!L34+'RSD D'!L34)</f>
        <v>18319.88</v>
      </c>
      <c r="D34" s="247" t="s">
        <v>391</v>
      </c>
      <c r="E34" s="248" t="s">
        <v>392</v>
      </c>
      <c r="H34" s="54">
        <v>41769.95</v>
      </c>
      <c r="I34" s="7">
        <f>SUM(H34+BLB!L34)</f>
        <v>46149.1</v>
      </c>
      <c r="J34" s="54">
        <v>25533.26</v>
      </c>
      <c r="K34" s="7">
        <f>SUM(J34+'RSD A'!L34)</f>
        <v>28348.269999999997</v>
      </c>
      <c r="L34" s="54">
        <v>33346.12</v>
      </c>
      <c r="M34" s="7">
        <f>SUM(L34+'RSD B'!L34)</f>
        <v>38661.18</v>
      </c>
      <c r="N34" s="54">
        <v>28307.3</v>
      </c>
      <c r="O34" s="7">
        <f>SUM(N34+'RSD C'!L34)</f>
        <v>31791.18</v>
      </c>
      <c r="P34" s="54">
        <v>20545.5</v>
      </c>
      <c r="Q34" s="7">
        <f>SUM(P34+'RSD D'!L34)</f>
        <v>22872.28</v>
      </c>
      <c r="R34" s="14">
        <f t="shared" si="3"/>
        <v>167822.00999999998</v>
      </c>
    </row>
    <row r="35" spans="1:18" ht="13.5" thickBot="1">
      <c r="A35" s="26" t="s">
        <v>137</v>
      </c>
      <c r="C35" s="164">
        <f>SUM(BLB!L35+'RSD A'!L35+'RSD B'!L35+'RSD C'!L35+'RSD D'!L35)</f>
        <v>1026.02</v>
      </c>
      <c r="D35" s="247" t="s">
        <v>391</v>
      </c>
      <c r="E35" s="248" t="s">
        <v>392</v>
      </c>
      <c r="H35" s="54">
        <v>2060.97</v>
      </c>
      <c r="I35" s="7">
        <f>SUM(H35+BLB!L35)</f>
        <v>2202.3199999999997</v>
      </c>
      <c r="J35" s="54">
        <v>1959.77</v>
      </c>
      <c r="K35" s="7">
        <f>SUM(J35+'RSD A'!L35)</f>
        <v>2177.66</v>
      </c>
      <c r="L35" s="54">
        <v>4136.25</v>
      </c>
      <c r="M35" s="7">
        <f>SUM(L35+'RSD B'!L35)</f>
        <v>4500.25</v>
      </c>
      <c r="N35" s="54">
        <v>2742.77</v>
      </c>
      <c r="O35" s="7">
        <f>SUM(N35+'RSD C'!L35)</f>
        <v>3005.55</v>
      </c>
      <c r="P35" s="54">
        <v>360</v>
      </c>
      <c r="Q35" s="7">
        <f>SUM(P35+'RSD D'!L35)</f>
        <v>400</v>
      </c>
      <c r="R35" s="14">
        <f t="shared" si="3"/>
        <v>12285.779999999999</v>
      </c>
    </row>
    <row r="36" spans="1:18" ht="13.5" thickBot="1">
      <c r="A36" s="26" t="s">
        <v>138</v>
      </c>
      <c r="C36" s="249">
        <f>SUM(BLB!L36+'RSD A'!L36+'RSD B'!L36+'RSD C'!L36+'RSD D'!L36)</f>
        <v>198</v>
      </c>
      <c r="D36" s="247" t="s">
        <v>391</v>
      </c>
      <c r="E36" s="248" t="s">
        <v>392</v>
      </c>
      <c r="H36" s="54">
        <v>297</v>
      </c>
      <c r="I36" s="7">
        <f>SUM(H36+BLB!L36)</f>
        <v>323.4</v>
      </c>
      <c r="J36" s="54">
        <v>224.4</v>
      </c>
      <c r="K36" s="7">
        <f>SUM(J36+'RSD A'!L36)</f>
        <v>250.8</v>
      </c>
      <c r="L36" s="54">
        <v>532.84</v>
      </c>
      <c r="M36" s="7">
        <f>SUM(L36+'RSD B'!L36)</f>
        <v>612.0400000000001</v>
      </c>
      <c r="N36" s="54">
        <v>382.8</v>
      </c>
      <c r="O36" s="7">
        <f>SUM(N36+'RSD C'!L36)</f>
        <v>435.6</v>
      </c>
      <c r="P36" s="54">
        <v>118.8</v>
      </c>
      <c r="Q36" s="7">
        <f>SUM(P36+'RSD D'!L36)</f>
        <v>132</v>
      </c>
      <c r="R36" s="14">
        <f t="shared" si="3"/>
        <v>1753.8400000000001</v>
      </c>
    </row>
    <row r="37" spans="1:18" ht="13.5" thickBot="1">
      <c r="A37" s="26" t="s">
        <v>324</v>
      </c>
      <c r="C37" s="164">
        <f>SUM(BLB!L37+'RSD A'!L37+'RSD B'!L37+'RSD C'!L37+'RSD D'!L37)</f>
        <v>1372.03</v>
      </c>
      <c r="D37" s="1">
        <f>SUM(Gesamtübersicht!E37)</f>
        <v>0</v>
      </c>
      <c r="E37" s="162" t="e">
        <f t="shared" si="0"/>
        <v>#DIV/0!</v>
      </c>
      <c r="H37" s="54">
        <v>0</v>
      </c>
      <c r="I37" s="7">
        <f>SUM(H37+BLB!L37)</f>
        <v>0</v>
      </c>
      <c r="J37" s="54">
        <v>48212.46</v>
      </c>
      <c r="K37" s="7">
        <f>SUM(J37+'RSD A'!L37)</f>
        <v>48212.46</v>
      </c>
      <c r="L37" s="54">
        <v>25206.23</v>
      </c>
      <c r="M37" s="7">
        <f>SUM(L37+'RSD B'!L37)</f>
        <v>25206.23</v>
      </c>
      <c r="N37" s="54">
        <v>6968.95</v>
      </c>
      <c r="O37" s="7">
        <f>SUM(N37+'RSD C'!L37)</f>
        <v>6968.95</v>
      </c>
      <c r="P37" s="54">
        <v>18615.45</v>
      </c>
      <c r="Q37" s="7">
        <f>SUM(P37+'RSD D'!L37)</f>
        <v>19987.48</v>
      </c>
      <c r="R37" s="14">
        <f t="shared" si="3"/>
        <v>100375.12</v>
      </c>
    </row>
    <row r="38" spans="1:18" ht="13.5" thickBot="1">
      <c r="A38" s="26" t="s">
        <v>328</v>
      </c>
      <c r="C38" s="164">
        <f>SUM(BLB!L38+'RSD A'!L38+'RSD B'!L38+'RSD C'!L38+'RSD D'!L38)</f>
        <v>0</v>
      </c>
      <c r="D38" s="1">
        <f>SUM(Gesamtübersicht!E38)</f>
        <v>0</v>
      </c>
      <c r="E38" s="162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5593</v>
      </c>
      <c r="M38" s="7">
        <f>SUM(L38+'RSD B'!L38)</f>
        <v>5593</v>
      </c>
      <c r="N38" s="54">
        <v>26522.86</v>
      </c>
      <c r="O38" s="7">
        <f>SUM(N38+'RSD C'!L38)</f>
        <v>26522.86</v>
      </c>
      <c r="P38" s="54">
        <v>0</v>
      </c>
      <c r="Q38" s="7">
        <f>SUM(P38+'RSD D'!L38)</f>
        <v>0</v>
      </c>
      <c r="R38" s="14">
        <f t="shared" si="3"/>
        <v>32115.86</v>
      </c>
    </row>
    <row r="39" spans="1:18" ht="13.5" thickBot="1">
      <c r="A39" s="26" t="s">
        <v>333</v>
      </c>
      <c r="C39" s="164">
        <f>SUM(BLB!L39+'RSD A'!L39+'RSD B'!L39+'RSD C'!L39+'RSD D'!L39)</f>
        <v>713</v>
      </c>
      <c r="D39" s="1">
        <f>SUM(Gesamtübersicht!E39)</f>
        <v>0</v>
      </c>
      <c r="E39" s="162" t="e">
        <f t="shared" si="0"/>
        <v>#DIV/0!</v>
      </c>
      <c r="H39" s="54">
        <v>5033.42</v>
      </c>
      <c r="I39" s="7">
        <f>SUM(H39+BLB!L39)</f>
        <v>5033.42</v>
      </c>
      <c r="J39" s="54">
        <v>0</v>
      </c>
      <c r="K39" s="7">
        <f>SUM(J39+'RSD A'!L39)</f>
        <v>0</v>
      </c>
      <c r="L39" s="54">
        <v>7903</v>
      </c>
      <c r="M39" s="7">
        <f>SUM(L39+'RSD B'!L39)</f>
        <v>8616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13649.42</v>
      </c>
    </row>
    <row r="40" spans="1:18" ht="13.5" thickBot="1">
      <c r="A40" s="26" t="s">
        <v>335</v>
      </c>
      <c r="C40" s="164">
        <f>SUM(BLB!L40+'RSD A'!L40+'RSD B'!L40+'RSD C'!L40+'RSD D'!L40)</f>
        <v>0</v>
      </c>
      <c r="D40" s="1">
        <f>SUM(Gesamtübersicht!E40)</f>
        <v>0</v>
      </c>
      <c r="E40" s="162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6" t="s">
        <v>325</v>
      </c>
      <c r="C41" s="164">
        <f>SUM(BLB!L41+'RSD A'!L41+'RSD B'!L41+'RSD C'!L41+'RSD D'!L41)</f>
        <v>0</v>
      </c>
      <c r="D41" s="247" t="s">
        <v>391</v>
      </c>
      <c r="E41" s="248" t="s">
        <v>392</v>
      </c>
      <c r="H41" s="54">
        <v>0</v>
      </c>
      <c r="I41" s="7">
        <f>SUM(H41+BLB!L41)</f>
        <v>0</v>
      </c>
      <c r="J41" s="54">
        <v>0</v>
      </c>
      <c r="K41" s="7">
        <f>SUM(J41+'RSD A'!L41)</f>
        <v>0</v>
      </c>
      <c r="L41" s="54">
        <v>334</v>
      </c>
      <c r="M41" s="7">
        <f>SUM(L41+'RSD B'!L41)</f>
        <v>334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334</v>
      </c>
    </row>
    <row r="42" spans="1:18" ht="13.5" thickBot="1">
      <c r="A42" s="26" t="s">
        <v>326</v>
      </c>
      <c r="C42" s="164">
        <f>SUM(BLB!L42+'RSD A'!L42+'RSD B'!L42+'RSD C'!L42+'RSD D'!L42)</f>
        <v>0</v>
      </c>
      <c r="D42" s="247" t="s">
        <v>391</v>
      </c>
      <c r="E42" s="248" t="s">
        <v>392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0</v>
      </c>
      <c r="M42" s="7">
        <f>SUM(L42+'RSD B'!L42)</f>
        <v>0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0</v>
      </c>
    </row>
    <row r="43" spans="1:18" ht="12.75">
      <c r="A43" s="26" t="s">
        <v>327</v>
      </c>
      <c r="C43" s="164">
        <f>SUM(BLB!L43+'RSD A'!L43+'RSD B'!L43+'RSD C'!L43+'RSD D'!L43)</f>
        <v>0</v>
      </c>
      <c r="D43" s="247" t="s">
        <v>391</v>
      </c>
      <c r="E43" s="248" t="s">
        <v>392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8"/>
      <c r="B44" s="251"/>
      <c r="C44" s="172"/>
      <c r="D44" s="177"/>
      <c r="E44" s="180"/>
      <c r="F44" s="144"/>
      <c r="G44" s="89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ht="13.5" thickBot="1">
      <c r="A45" s="26" t="s">
        <v>350</v>
      </c>
      <c r="C45" s="164">
        <f>SUM(BLB!L45+'RSD A'!L45+'RSD B'!L45+'RSD C'!L45+'RSD D'!L45)</f>
        <v>323995.61</v>
      </c>
      <c r="D45" s="1">
        <f>SUM(Gesamtübersicht!E45)</f>
        <v>96</v>
      </c>
      <c r="E45" s="162">
        <f t="shared" si="0"/>
        <v>3374.9542708333333</v>
      </c>
      <c r="H45" s="54">
        <v>13914.68</v>
      </c>
      <c r="I45" s="7">
        <f>SUM(H45+BLB!L45)</f>
        <v>13914.68</v>
      </c>
      <c r="J45" s="54">
        <v>580752.67</v>
      </c>
      <c r="K45" s="7">
        <f>SUM(J45+'RSD A'!L45)</f>
        <v>627729.66</v>
      </c>
      <c r="L45" s="54">
        <v>1191532.43</v>
      </c>
      <c r="M45" s="7">
        <f>SUM(L45+'RSD B'!L45)</f>
        <v>1366571.6099999999</v>
      </c>
      <c r="N45" s="54">
        <v>887954.72</v>
      </c>
      <c r="O45" s="7">
        <f>SUM(N45+'RSD C'!L45)</f>
        <v>976070.47</v>
      </c>
      <c r="P45" s="54">
        <v>207240.6</v>
      </c>
      <c r="Q45" s="7">
        <f>SUM(P45+'RSD D'!L45)</f>
        <v>221104.29</v>
      </c>
      <c r="R45" s="14">
        <f aca="true" t="shared" si="4" ref="R45:R52">SUM(I45+K45+M45+O45+Q45)</f>
        <v>3205390.71</v>
      </c>
    </row>
    <row r="46" spans="1:18" ht="13.5" thickBot="1">
      <c r="A46" s="26" t="s">
        <v>160</v>
      </c>
      <c r="C46" s="164">
        <f>SUM(BLB!L46+'RSD A'!L46+'RSD B'!L46+'RSD C'!L46+'RSD D'!L46)</f>
        <v>49895.5</v>
      </c>
      <c r="D46" s="1">
        <f>SUM(Gesamtübersicht!E46)</f>
        <v>27</v>
      </c>
      <c r="E46" s="162">
        <f t="shared" si="0"/>
        <v>1847.9814814814815</v>
      </c>
      <c r="H46" s="54">
        <v>22525.57</v>
      </c>
      <c r="I46" s="7">
        <f>SUM(H46+BLB!L46)</f>
        <v>25262.64</v>
      </c>
      <c r="J46" s="54">
        <v>117526.49</v>
      </c>
      <c r="K46" s="7">
        <f>SUM(J46+'RSD A'!L46)</f>
        <v>121628.17000000001</v>
      </c>
      <c r="L46" s="54">
        <v>420087.21</v>
      </c>
      <c r="M46" s="7">
        <f>SUM(L46+'RSD B'!L46)</f>
        <v>444525.65</v>
      </c>
      <c r="N46" s="54">
        <v>67293.46</v>
      </c>
      <c r="O46" s="7">
        <f>SUM(N46+'RSD C'!L46)</f>
        <v>72166.5</v>
      </c>
      <c r="P46" s="54">
        <v>120147.53</v>
      </c>
      <c r="Q46" s="7">
        <f>SUM(P46+'RSD D'!L46)</f>
        <v>133892.8</v>
      </c>
      <c r="R46" s="14">
        <f t="shared" si="4"/>
        <v>797475.76</v>
      </c>
    </row>
    <row r="47" spans="1:18" ht="13.5" thickBot="1">
      <c r="A47" s="26" t="s">
        <v>161</v>
      </c>
      <c r="C47" s="164">
        <f>SUM(BLB!L47+'RSD A'!L47+'RSD B'!L47+'RSD C'!L47+'RSD D'!L47)</f>
        <v>53398.94</v>
      </c>
      <c r="D47" s="1">
        <f>SUM(Gesamtübersicht!E47)</f>
        <v>23</v>
      </c>
      <c r="E47" s="162">
        <f t="shared" si="0"/>
        <v>2321.693043478261</v>
      </c>
      <c r="H47" s="54">
        <v>31032.54</v>
      </c>
      <c r="I47" s="7">
        <f>SUM(H47+BLB!L47)</f>
        <v>31032.54</v>
      </c>
      <c r="J47" s="54">
        <v>180597.49</v>
      </c>
      <c r="K47" s="7">
        <f>SUM(J47+'RSD A'!L47)</f>
        <v>198209.65</v>
      </c>
      <c r="L47" s="54">
        <v>349744.73</v>
      </c>
      <c r="M47" s="7">
        <f>SUM(L47+'RSD B'!L47)</f>
        <v>369779.54</v>
      </c>
      <c r="N47" s="54">
        <v>158780.62</v>
      </c>
      <c r="O47" s="7">
        <f>SUM(N47+'RSD C'!L47)</f>
        <v>163065.88</v>
      </c>
      <c r="P47" s="54">
        <v>269973.29</v>
      </c>
      <c r="Q47" s="7">
        <f>SUM(P47+'RSD D'!L47)</f>
        <v>281440</v>
      </c>
      <c r="R47" s="14">
        <f t="shared" si="4"/>
        <v>1043527.61</v>
      </c>
    </row>
    <row r="48" spans="1:18" ht="13.5" thickBot="1">
      <c r="A48" s="26" t="s">
        <v>162</v>
      </c>
      <c r="C48" s="164">
        <f>SUM(BLB!L48+'RSD A'!L48+'RSD B'!L48+'RSD C'!L48+'RSD D'!L48)</f>
        <v>122434.13</v>
      </c>
      <c r="D48" s="1">
        <f>SUM(Gesamtübersicht!E48)</f>
        <v>61</v>
      </c>
      <c r="E48" s="162">
        <f t="shared" si="0"/>
        <v>2007.1168852459018</v>
      </c>
      <c r="H48" s="54">
        <v>33080.72</v>
      </c>
      <c r="I48" s="7">
        <f>SUM(H48+BLB!L48)</f>
        <v>39650.590000000004</v>
      </c>
      <c r="J48" s="54">
        <v>192095.22</v>
      </c>
      <c r="K48" s="7">
        <f>SUM(J48+'RSD A'!L48)</f>
        <v>209769.27</v>
      </c>
      <c r="L48" s="54">
        <v>603434.43</v>
      </c>
      <c r="M48" s="7">
        <f>SUM(L48+'RSD B'!L48)</f>
        <v>680627.78</v>
      </c>
      <c r="N48" s="54">
        <v>230791.05</v>
      </c>
      <c r="O48" s="7">
        <f>SUM(N48+'RSD C'!L48)</f>
        <v>245986.11</v>
      </c>
      <c r="P48" s="54">
        <v>75333.57</v>
      </c>
      <c r="Q48" s="7">
        <f>SUM(P48+'RSD D'!L48)</f>
        <v>81135.37000000001</v>
      </c>
      <c r="R48" s="14">
        <f t="shared" si="4"/>
        <v>1257169.12</v>
      </c>
    </row>
    <row r="49" spans="1:18" ht="13.5" thickBot="1">
      <c r="A49" s="26" t="s">
        <v>354</v>
      </c>
      <c r="C49" s="164">
        <f>SUM(BLB!L49+'RSD A'!L49+'RSD B'!L49+'RSD C'!L49+'RSD D'!L49)</f>
        <v>162720.66</v>
      </c>
      <c r="D49" s="1">
        <f>SUM(Gesamtübersicht!E49)</f>
        <v>49</v>
      </c>
      <c r="E49" s="162">
        <f t="shared" si="0"/>
        <v>3320.8297959183674</v>
      </c>
      <c r="H49" s="54">
        <v>0</v>
      </c>
      <c r="I49" s="7">
        <f>SUM(H49+BLB!L49)</f>
        <v>0</v>
      </c>
      <c r="J49" s="54">
        <v>487473.06</v>
      </c>
      <c r="K49" s="7">
        <f>SUM(J49+'RSD A'!L49)</f>
        <v>548436.95</v>
      </c>
      <c r="L49" s="54">
        <v>711233.8</v>
      </c>
      <c r="M49" s="7">
        <f>SUM(L49+'RSD B'!L49)</f>
        <v>780131.42</v>
      </c>
      <c r="N49" s="54">
        <v>245719.68</v>
      </c>
      <c r="O49" s="7">
        <f>SUM(N49+'RSD C'!L49)</f>
        <v>264875.23</v>
      </c>
      <c r="P49" s="54">
        <v>288398.32</v>
      </c>
      <c r="Q49" s="7">
        <f>SUM(P49+'RSD D'!L49)</f>
        <v>302101.92</v>
      </c>
      <c r="R49" s="14">
        <f t="shared" si="4"/>
        <v>1895545.52</v>
      </c>
    </row>
    <row r="50" spans="1:18" ht="13.5" thickBot="1">
      <c r="A50" s="26" t="s">
        <v>356</v>
      </c>
      <c r="C50" s="164">
        <f>SUM(BLB!L50+'RSD A'!L50+'RSD B'!L50+'RSD C'!L50+'RSD D'!L50)</f>
        <v>60156.78</v>
      </c>
      <c r="D50" s="1">
        <f>SUM(Gesamtübersicht!E50)</f>
        <v>5</v>
      </c>
      <c r="E50" s="162">
        <f t="shared" si="0"/>
        <v>12031.356</v>
      </c>
      <c r="H50" s="54">
        <v>34683.34</v>
      </c>
      <c r="I50" s="7">
        <f>SUM(H50+BLB!L50)</f>
        <v>34683.34</v>
      </c>
      <c r="J50" s="54">
        <v>179559.63</v>
      </c>
      <c r="K50" s="7">
        <f>SUM(J50+'RSD A'!L50)</f>
        <v>239716.41</v>
      </c>
      <c r="L50" s="54">
        <v>0</v>
      </c>
      <c r="M50" s="7">
        <f>SUM(L50+'RSD B'!L50)</f>
        <v>0</v>
      </c>
      <c r="N50" s="54">
        <v>0</v>
      </c>
      <c r="O50" s="7">
        <f>SUM(N50+'RSD C'!L50)</f>
        <v>0</v>
      </c>
      <c r="P50" s="54">
        <v>0</v>
      </c>
      <c r="Q50" s="7">
        <f>SUM(P50+'RSD D'!L50)</f>
        <v>0</v>
      </c>
      <c r="R50" s="14">
        <f t="shared" si="4"/>
        <v>274399.75</v>
      </c>
    </row>
    <row r="51" spans="1:18" ht="13.5" thickBot="1">
      <c r="A51" s="26" t="s">
        <v>358</v>
      </c>
      <c r="C51" s="164">
        <f>SUM(BLB!L51+'RSD A'!L51+'RSD B'!L51+'RSD C'!L51+'RSD D'!L51)</f>
        <v>4109.36</v>
      </c>
      <c r="D51" s="1">
        <f>SUM(Gesamtübersicht!E51)</f>
        <v>1</v>
      </c>
      <c r="E51" s="162">
        <f t="shared" si="0"/>
        <v>4109.36</v>
      </c>
      <c r="H51" s="54">
        <v>0</v>
      </c>
      <c r="I51" s="7">
        <f>SUM(H51+BLB!L51)</f>
        <v>0</v>
      </c>
      <c r="J51" s="54">
        <v>0</v>
      </c>
      <c r="K51" s="7">
        <f>SUM(J51+'RSD A'!L51)</f>
        <v>0</v>
      </c>
      <c r="L51" s="54">
        <v>9095.77</v>
      </c>
      <c r="M51" s="7">
        <f>SUM(L51+'RSD B'!L51)</f>
        <v>9095.77</v>
      </c>
      <c r="N51" s="54">
        <v>40277.58</v>
      </c>
      <c r="O51" s="7">
        <f>SUM(N51+'RSD C'!L51)</f>
        <v>44386.94</v>
      </c>
      <c r="P51" s="54">
        <v>0</v>
      </c>
      <c r="Q51" s="7">
        <f>SUM(P51+'RSD D'!L51)</f>
        <v>0</v>
      </c>
      <c r="R51" s="14">
        <f t="shared" si="4"/>
        <v>53482.71000000001</v>
      </c>
    </row>
    <row r="52" spans="1:18" ht="12.75">
      <c r="A52" s="26" t="s">
        <v>359</v>
      </c>
      <c r="C52" s="164">
        <f>SUM(BLB!L52+'RSD A'!L52+'RSD B'!L52+'RSD C'!L52+'RSD D'!L52)</f>
        <v>0</v>
      </c>
      <c r="D52" s="1">
        <f>SUM(Gesamtübersicht!E52)</f>
        <v>2</v>
      </c>
      <c r="E52" s="162">
        <f t="shared" si="0"/>
        <v>0</v>
      </c>
      <c r="H52" s="54">
        <v>0</v>
      </c>
      <c r="I52" s="7">
        <f>SUM(H52+BLB!L52)</f>
        <v>0</v>
      </c>
      <c r="J52" s="54">
        <v>0</v>
      </c>
      <c r="K52" s="7">
        <f>SUM(J52+'RSD A'!L52)</f>
        <v>0</v>
      </c>
      <c r="L52" s="54">
        <v>23113.48</v>
      </c>
      <c r="M52" s="7">
        <f>SUM(L52+'RSD B'!L52)</f>
        <v>23113.48</v>
      </c>
      <c r="N52" s="54">
        <v>0</v>
      </c>
      <c r="O52" s="7">
        <f>SUM(N52+'RSD C'!L52)</f>
        <v>0</v>
      </c>
      <c r="P52" s="54">
        <v>0</v>
      </c>
      <c r="Q52" s="7">
        <f>SUM(P52+'RSD D'!L52)</f>
        <v>0</v>
      </c>
      <c r="R52" s="14">
        <f t="shared" si="4"/>
        <v>23113.48</v>
      </c>
    </row>
    <row r="53" spans="1:18" ht="13.5" thickBot="1">
      <c r="A53" s="88"/>
      <c r="B53" s="251"/>
      <c r="C53" s="172"/>
      <c r="D53" s="177"/>
      <c r="E53" s="180"/>
      <c r="F53" s="144"/>
      <c r="G53" s="89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</row>
    <row r="54" spans="1:18" ht="13.5" thickBot="1">
      <c r="A54" s="26" t="s">
        <v>62</v>
      </c>
      <c r="C54" s="164">
        <f>SUM(BLB!L54+'RSD A'!L54+'RSD B'!L54+'RSD C'!L54+'RSD D'!L54)</f>
        <v>2755.5</v>
      </c>
      <c r="D54" s="1">
        <f>SUM(Gesamtübersicht!E54)</f>
        <v>6</v>
      </c>
      <c r="E54" s="162">
        <f t="shared" si="0"/>
        <v>459.25</v>
      </c>
      <c r="H54" s="54">
        <v>1355.55</v>
      </c>
      <c r="I54" s="7">
        <f>SUM(H54+BLB!L54)</f>
        <v>1355.55</v>
      </c>
      <c r="J54" s="54">
        <v>0</v>
      </c>
      <c r="K54" s="7">
        <f>SUM(J54+'RSD A'!L54)</f>
        <v>0</v>
      </c>
      <c r="L54" s="54">
        <v>42591.1</v>
      </c>
      <c r="M54" s="7">
        <f>SUM(L54+'RSD B'!L54)</f>
        <v>45346.6</v>
      </c>
      <c r="N54" s="54">
        <v>7584.93</v>
      </c>
      <c r="O54" s="7">
        <f>SUM(N54+'RSD C'!L54)</f>
        <v>7584.93</v>
      </c>
      <c r="P54" s="54">
        <v>3427.83</v>
      </c>
      <c r="Q54" s="7">
        <f>SUM(P54+'RSD D'!L54)</f>
        <v>3427.83</v>
      </c>
      <c r="R54" s="14">
        <f>SUM(I54+K54+M54+O54+Q54)</f>
        <v>57714.91</v>
      </c>
    </row>
    <row r="55" spans="1:18" ht="13.5" thickBot="1">
      <c r="A55" s="26" t="s">
        <v>163</v>
      </c>
      <c r="C55" s="164">
        <f>SUM(BLB!L55+'RSD A'!L55+'RSD B'!L55+'RSD C'!L55+'RSD D'!L55)</f>
        <v>12061.44</v>
      </c>
      <c r="D55" s="1">
        <f>SUM(Gesamtübersicht!E55)</f>
        <v>0</v>
      </c>
      <c r="E55" s="162" t="e">
        <f t="shared" si="0"/>
        <v>#DIV/0!</v>
      </c>
      <c r="H55" s="54">
        <v>0</v>
      </c>
      <c r="I55" s="7">
        <f>SUM(H55+BLB!L55)</f>
        <v>0</v>
      </c>
      <c r="J55" s="54">
        <v>18801.36</v>
      </c>
      <c r="K55" s="7">
        <f>SUM(J55+'RSD A'!L55)</f>
        <v>21831.89</v>
      </c>
      <c r="L55" s="54">
        <v>44915.69</v>
      </c>
      <c r="M55" s="7">
        <f>SUM(L55+'RSD B'!L55)</f>
        <v>50267.5</v>
      </c>
      <c r="N55" s="54">
        <v>920.21</v>
      </c>
      <c r="O55" s="7">
        <f>SUM(N55+'RSD C'!L55)</f>
        <v>4599.3099999999995</v>
      </c>
      <c r="P55" s="54">
        <v>10394.08</v>
      </c>
      <c r="Q55" s="7">
        <f>SUM(P55+'RSD D'!L55)</f>
        <v>10394.08</v>
      </c>
      <c r="R55" s="14">
        <f>SUM(I55+K55+M55+O55+Q55)</f>
        <v>87092.78</v>
      </c>
    </row>
    <row r="56" spans="1:18" ht="12.75">
      <c r="A56" s="26" t="s">
        <v>361</v>
      </c>
      <c r="C56" s="164">
        <f>SUM(BLB!L56+'RSD A'!L56+'RSD B'!L56+'RSD C'!L56+'RSD D'!L56)</f>
        <v>6420.1</v>
      </c>
      <c r="D56" s="1">
        <f>SUM(Gesamtübersicht!E56)</f>
        <v>0</v>
      </c>
      <c r="E56" s="162" t="e">
        <f t="shared" si="0"/>
        <v>#DIV/0!</v>
      </c>
      <c r="G56" s="7"/>
      <c r="H56" s="54">
        <v>0</v>
      </c>
      <c r="I56" s="7">
        <f>SUM(H56+BLB!L56)</f>
        <v>0</v>
      </c>
      <c r="J56" s="54">
        <v>0</v>
      </c>
      <c r="K56" s="7">
        <f>SUM(J56+'RSD A'!L56)</f>
        <v>0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69207.4</v>
      </c>
      <c r="Q56" s="7">
        <f>SUM(P56+'RSD D'!L56)</f>
        <v>75627.5</v>
      </c>
      <c r="R56" s="14">
        <f>SUM(I56+K56+M56+O56+Q56)</f>
        <v>75627.5</v>
      </c>
    </row>
    <row r="57" spans="1:18" ht="13.5" thickBot="1">
      <c r="A57" s="88"/>
      <c r="B57" s="251"/>
      <c r="C57" s="172"/>
      <c r="D57" s="177"/>
      <c r="E57" s="180"/>
      <c r="F57" s="144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</row>
    <row r="58" spans="1:18" ht="13.5" thickBot="1">
      <c r="A58" s="26" t="s">
        <v>260</v>
      </c>
      <c r="C58" s="164">
        <f>SUM(BLB!L58+'RSD A'!L58+'RSD B'!L58+'RSD C'!L58+'RSD D'!L58)</f>
        <v>14126.52</v>
      </c>
      <c r="D58" s="1">
        <f>SUM(Gesamtübersicht!E58)</f>
        <v>201</v>
      </c>
      <c r="E58" s="162">
        <f t="shared" si="0"/>
        <v>70.28119402985075</v>
      </c>
      <c r="G58" s="7"/>
      <c r="H58" s="54">
        <v>4663.68</v>
      </c>
      <c r="I58" s="7">
        <f>SUM(H58+BLB!L58)</f>
        <v>6369.56</v>
      </c>
      <c r="J58" s="54">
        <v>20731.51</v>
      </c>
      <c r="K58" s="7">
        <f>SUM(J58+'RSD A'!L58)</f>
        <v>22357.579999999998</v>
      </c>
      <c r="L58" s="54">
        <v>20117.42</v>
      </c>
      <c r="M58" s="7">
        <f>SUM(L58+'RSD B'!L58)</f>
        <v>22100.05</v>
      </c>
      <c r="N58" s="54">
        <v>57311.95</v>
      </c>
      <c r="O58" s="7">
        <f>SUM(N58+'RSD C'!L58)</f>
        <v>61929.47</v>
      </c>
      <c r="P58" s="54">
        <v>70864.16</v>
      </c>
      <c r="Q58" s="7">
        <f>SUM(P58+'RSD D'!L58)</f>
        <v>75058.58</v>
      </c>
      <c r="R58" s="14">
        <f aca="true" t="shared" si="5" ref="R58:R71">SUM(I58+K58+M58+O58+Q58)</f>
        <v>187815.24</v>
      </c>
    </row>
    <row r="59" spans="1:18" ht="13.5" thickBot="1">
      <c r="A59" s="26" t="s">
        <v>261</v>
      </c>
      <c r="C59" s="164">
        <f>SUM(BLB!L59+'RSD A'!L59+'RSD B'!L59+'RSD C'!L59+'RSD D'!L59)</f>
        <v>33797.299999999996</v>
      </c>
      <c r="D59" s="1">
        <f>SUM(Gesamtübersicht!E59)</f>
        <v>0</v>
      </c>
      <c r="E59" s="162" t="e">
        <f t="shared" si="0"/>
        <v>#DIV/0!</v>
      </c>
      <c r="G59" s="7"/>
      <c r="H59" s="54">
        <v>14387.68</v>
      </c>
      <c r="I59" s="7">
        <f>SUM(H59+BLB!L59)</f>
        <v>15383.93</v>
      </c>
      <c r="J59" s="54">
        <v>53403.15</v>
      </c>
      <c r="K59" s="7">
        <f>SUM(J59+'RSD A'!L59)</f>
        <v>60503.71</v>
      </c>
      <c r="L59" s="54">
        <v>38853.96</v>
      </c>
      <c r="M59" s="7">
        <f>SUM(L59+'RSD B'!L59)</f>
        <v>41399.47</v>
      </c>
      <c r="N59" s="54">
        <v>97197.91</v>
      </c>
      <c r="O59" s="7">
        <f>SUM(N59+'RSD C'!L59)</f>
        <v>112550.79000000001</v>
      </c>
      <c r="P59" s="54">
        <v>79386.92</v>
      </c>
      <c r="Q59" s="7">
        <f>SUM(P59+'RSD D'!L59)</f>
        <v>87189.02</v>
      </c>
      <c r="R59" s="14">
        <f t="shared" si="5"/>
        <v>317026.92000000004</v>
      </c>
    </row>
    <row r="60" spans="1:18" ht="13.5" thickBot="1">
      <c r="A60" s="26" t="s">
        <v>262</v>
      </c>
      <c r="C60" s="164">
        <f>SUM(BLB!L60+'RSD A'!L60+'RSD B'!L60+'RSD C'!L60+'RSD D'!L60)</f>
        <v>11124.98</v>
      </c>
      <c r="D60" s="1">
        <f>SUM(Gesamtübersicht!E60)</f>
        <v>0</v>
      </c>
      <c r="E60" s="162" t="e">
        <f t="shared" si="0"/>
        <v>#DIV/0!</v>
      </c>
      <c r="H60" s="54">
        <v>0</v>
      </c>
      <c r="I60" s="7">
        <f>SUM(H60+BLB!L60)</f>
        <v>0</v>
      </c>
      <c r="J60" s="54">
        <v>11114.22</v>
      </c>
      <c r="K60" s="7">
        <f>SUM(J60+'RSD A'!L60)</f>
        <v>12461.67</v>
      </c>
      <c r="L60" s="54">
        <v>7800.09</v>
      </c>
      <c r="M60" s="7">
        <f>SUM(L60+'RSD B'!L60)</f>
        <v>9885.09</v>
      </c>
      <c r="N60" s="54">
        <v>36661.83</v>
      </c>
      <c r="O60" s="7">
        <f>SUM(N60+'RSD C'!L60)</f>
        <v>40878.53</v>
      </c>
      <c r="P60" s="54">
        <v>29801.35</v>
      </c>
      <c r="Q60" s="7">
        <f>SUM(P60+'RSD D'!L60)</f>
        <v>33277.18</v>
      </c>
      <c r="R60" s="14">
        <f t="shared" si="5"/>
        <v>96502.47</v>
      </c>
    </row>
    <row r="61" spans="1:18" ht="13.5" thickBot="1">
      <c r="A61" s="26" t="s">
        <v>263</v>
      </c>
      <c r="C61" s="164">
        <f>SUM(BLB!L61+'RSD A'!L61+'RSD B'!L61+'RSD C'!L61+'RSD D'!L61)</f>
        <v>9961.26</v>
      </c>
      <c r="D61" s="1">
        <f>SUM(Gesamtübersicht!E61)</f>
        <v>4</v>
      </c>
      <c r="E61" s="162">
        <f t="shared" si="0"/>
        <v>2490.315</v>
      </c>
      <c r="H61" s="54">
        <v>0</v>
      </c>
      <c r="I61" s="7">
        <f>SUM(H61+BLB!L61)</f>
        <v>0</v>
      </c>
      <c r="J61" s="54">
        <v>0</v>
      </c>
      <c r="K61" s="7">
        <f>SUM(J61+'RSD A'!L61)</f>
        <v>1750.2</v>
      </c>
      <c r="L61" s="54">
        <v>0</v>
      </c>
      <c r="M61" s="7">
        <f>SUM(L61+'RSD B'!L61)</f>
        <v>0</v>
      </c>
      <c r="N61" s="54">
        <v>16232.08</v>
      </c>
      <c r="O61" s="7">
        <f>SUM(N61+'RSD C'!L61)</f>
        <v>16232.08</v>
      </c>
      <c r="P61" s="54">
        <v>16048.89</v>
      </c>
      <c r="Q61" s="7">
        <f>SUM(P61+'RSD D'!L61)</f>
        <v>24259.949999999997</v>
      </c>
      <c r="R61" s="14">
        <f t="shared" si="5"/>
        <v>42242.229999999996</v>
      </c>
    </row>
    <row r="62" spans="1:18" ht="13.5" thickBot="1">
      <c r="A62" s="26" t="s">
        <v>264</v>
      </c>
      <c r="C62" s="164">
        <f>SUM(BLB!L62+'RSD A'!L62+'RSD B'!L62+'RSD C'!L62+'RSD D'!L62)</f>
        <v>57236.34999999999</v>
      </c>
      <c r="D62" s="1">
        <f>SUM(Gesamtübersicht!E62)</f>
        <v>15</v>
      </c>
      <c r="E62" s="162">
        <f t="shared" si="0"/>
        <v>3815.756666666666</v>
      </c>
      <c r="H62" s="54">
        <v>73607.46</v>
      </c>
      <c r="I62" s="7">
        <f>SUM(H62+BLB!L62)</f>
        <v>78297.44</v>
      </c>
      <c r="J62" s="54">
        <v>162280.95</v>
      </c>
      <c r="K62" s="7">
        <f>SUM(J62+'RSD A'!L62)</f>
        <v>178787.5</v>
      </c>
      <c r="L62" s="54">
        <v>107965.68</v>
      </c>
      <c r="M62" s="7">
        <f>SUM(L62+'RSD B'!L62)</f>
        <v>118245.09999999999</v>
      </c>
      <c r="N62" s="54">
        <v>103935.37</v>
      </c>
      <c r="O62" s="7">
        <f>SUM(N62+'RSD C'!L62)</f>
        <v>121909.84999999999</v>
      </c>
      <c r="P62" s="54">
        <v>55768.83</v>
      </c>
      <c r="Q62" s="7">
        <f>SUM(P62+'RSD D'!L62)</f>
        <v>63554.75</v>
      </c>
      <c r="R62" s="14">
        <f t="shared" si="5"/>
        <v>560794.6399999999</v>
      </c>
    </row>
    <row r="63" spans="1:18" ht="13.5" thickBot="1">
      <c r="A63" s="26" t="s">
        <v>363</v>
      </c>
      <c r="C63" s="164">
        <f>SUM(BLB!L63+'RSD A'!L63+'RSD B'!L63+'RSD C'!L63+'RSD D'!L63)</f>
        <v>52584.090000000004</v>
      </c>
      <c r="D63" s="1">
        <f>SUM(Gesamtübersicht!E63)</f>
        <v>15</v>
      </c>
      <c r="E63" s="162">
        <f t="shared" si="0"/>
        <v>3505.606</v>
      </c>
      <c r="H63" s="54">
        <v>0</v>
      </c>
      <c r="I63" s="7">
        <f>SUM(H63+BLB!L63)</f>
        <v>0</v>
      </c>
      <c r="J63" s="54">
        <v>113124.21</v>
      </c>
      <c r="K63" s="7">
        <f>SUM(J63+'RSD A'!L63)</f>
        <v>134964.43</v>
      </c>
      <c r="L63" s="54">
        <v>67032.86</v>
      </c>
      <c r="M63" s="7">
        <f>SUM(L63+'RSD B'!L63)</f>
        <v>69026.94</v>
      </c>
      <c r="N63" s="54">
        <v>298873.33</v>
      </c>
      <c r="O63" s="7">
        <f>SUM(N63+'RSD C'!L63)</f>
        <v>322929.61</v>
      </c>
      <c r="P63" s="54">
        <v>155491.18</v>
      </c>
      <c r="Q63" s="7">
        <f>SUM(P63+'RSD D'!L63)</f>
        <v>160184.69</v>
      </c>
      <c r="R63" s="14">
        <f t="shared" si="5"/>
        <v>687105.6699999999</v>
      </c>
    </row>
    <row r="64" spans="1:18" ht="13.5" thickBot="1">
      <c r="A64" s="26" t="s">
        <v>265</v>
      </c>
      <c r="C64" s="164">
        <f>SUM(BLB!L64+'RSD A'!L64+'RSD B'!L64+'RSD C'!L64+'RSD D'!L64)</f>
        <v>124.69</v>
      </c>
      <c r="D64" s="1">
        <f>SUM(Gesamtübersicht!E64)</f>
        <v>0</v>
      </c>
      <c r="E64" s="162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16109.08</v>
      </c>
      <c r="Q64" s="7">
        <f>SUM(P64+'RSD D'!L64)</f>
        <v>16233.77</v>
      </c>
      <c r="R64" s="14">
        <f t="shared" si="5"/>
        <v>16233.77</v>
      </c>
    </row>
    <row r="65" spans="1:18" ht="13.5" thickBot="1">
      <c r="A65" s="26" t="s">
        <v>369</v>
      </c>
      <c r="C65" s="164">
        <f>SUM(BLB!L65+'RSD A'!L65+'RSD B'!L65+'RSD C'!L65+'RSD D'!L65)</f>
        <v>0</v>
      </c>
      <c r="D65" s="247" t="s">
        <v>391</v>
      </c>
      <c r="E65" s="248" t="s">
        <v>392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868.89</v>
      </c>
      <c r="Q65" s="7">
        <f>SUM(P65+'RSD D'!L65)</f>
        <v>868.89</v>
      </c>
      <c r="R65" s="14">
        <f t="shared" si="5"/>
        <v>868.89</v>
      </c>
    </row>
    <row r="66" spans="1:18" ht="13.5" thickBot="1">
      <c r="A66" s="26" t="s">
        <v>279</v>
      </c>
      <c r="C66" s="164">
        <f>SUM(BLB!L66+'RSD A'!L66+'RSD B'!L66+'RSD C'!L66+'RSD D'!L66)</f>
        <v>0</v>
      </c>
      <c r="D66" s="247" t="s">
        <v>391</v>
      </c>
      <c r="E66" s="248" t="s">
        <v>392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6" t="s">
        <v>280</v>
      </c>
      <c r="C67" s="164">
        <f>SUM(BLB!L67+'RSD A'!L67+'RSD B'!L67+'RSD C'!L67+'RSD D'!L67)</f>
        <v>0</v>
      </c>
      <c r="D67" s="247" t="s">
        <v>391</v>
      </c>
      <c r="E67" s="248" t="s">
        <v>392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6" t="s">
        <v>365</v>
      </c>
      <c r="C68" s="164">
        <f>SUM(BLB!L68+'RSD A'!L68+'RSD B'!L68+'RSD C'!L68+'RSD D'!L68)</f>
        <v>0</v>
      </c>
      <c r="D68" s="1">
        <f>SUM(Gesamtübersicht!E68)</f>
        <v>0</v>
      </c>
      <c r="E68" s="162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12729.6</v>
      </c>
      <c r="Q68" s="7">
        <f>SUM(P68+'RSD D'!L68)</f>
        <v>12729.6</v>
      </c>
      <c r="R68" s="14">
        <f t="shared" si="5"/>
        <v>12729.6</v>
      </c>
    </row>
    <row r="69" spans="1:18" ht="13.5" thickBot="1">
      <c r="A69" s="26" t="s">
        <v>368</v>
      </c>
      <c r="C69" s="164">
        <f>SUM(BLB!L69+'RSD A'!L69+'RSD B'!L69+'RSD C'!L69+'RSD D'!L69)</f>
        <v>0</v>
      </c>
      <c r="D69" s="247" t="s">
        <v>391</v>
      </c>
      <c r="E69" s="248" t="s">
        <v>392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6" t="s">
        <v>366</v>
      </c>
      <c r="C70" s="164">
        <f>SUM(BLB!L70+'RSD A'!L70+'RSD B'!L70+'RSD C'!L70+'RSD D'!L70)</f>
        <v>0</v>
      </c>
      <c r="D70" s="247" t="s">
        <v>391</v>
      </c>
      <c r="E70" s="248" t="s">
        <v>392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6" t="s">
        <v>367</v>
      </c>
      <c r="C71" s="164">
        <f>SUM(BLB!L71+'RSD A'!L71+'RSD B'!L71+'RSD C'!L71+'RSD D'!L71)</f>
        <v>0</v>
      </c>
      <c r="D71" s="247" t="s">
        <v>391</v>
      </c>
      <c r="E71" s="248" t="s">
        <v>392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8"/>
      <c r="B72" s="251"/>
      <c r="C72" s="172"/>
      <c r="D72" s="177"/>
      <c r="E72" s="180"/>
      <c r="F72" s="144"/>
      <c r="G72" s="89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</row>
    <row r="73" spans="1:18" ht="13.5" thickBot="1">
      <c r="A73" s="26" t="s">
        <v>82</v>
      </c>
      <c r="C73" s="164">
        <f>SUM(BLB!L73+'RSD A'!L73+'RSD B'!L73+'RSD C'!L73+'RSD D'!L73)</f>
        <v>48969.939999999995</v>
      </c>
      <c r="D73" s="1">
        <f>SUM(Gesamtübersicht!E73)</f>
        <v>26</v>
      </c>
      <c r="E73" s="162">
        <f>SUM(C73/D73)</f>
        <v>1883.4592307692305</v>
      </c>
      <c r="H73" s="54">
        <v>163.39</v>
      </c>
      <c r="I73" s="7">
        <f>SUM(H73+BLB!L73)</f>
        <v>163.39</v>
      </c>
      <c r="J73" s="54">
        <v>14861.7</v>
      </c>
      <c r="K73" s="7">
        <f>SUM(J73+'RSD A'!L73)</f>
        <v>14861.7</v>
      </c>
      <c r="L73" s="54">
        <v>335064.11</v>
      </c>
      <c r="M73" s="7">
        <f>SUM(L73+'RSD B'!L73)</f>
        <v>379411.99</v>
      </c>
      <c r="N73" s="54">
        <v>58501.95</v>
      </c>
      <c r="O73" s="7">
        <f>SUM(N73+'RSD C'!L73)</f>
        <v>58694.59</v>
      </c>
      <c r="P73" s="54">
        <v>15694.67</v>
      </c>
      <c r="Q73" s="7">
        <f>SUM(P73+'RSD D'!L73)</f>
        <v>20124.09</v>
      </c>
      <c r="R73" s="14">
        <f>SUM(I73+K73+M73+O73+Q73)</f>
        <v>473255.76000000007</v>
      </c>
    </row>
    <row r="74" spans="1:18" ht="13.5" thickBot="1">
      <c r="A74" s="26" t="s">
        <v>111</v>
      </c>
      <c r="C74" s="164">
        <f>SUM(BLB!L74+'RSD A'!L74+'RSD B'!L74+'RSD C'!L74+'RSD D'!L74)</f>
        <v>5938.53</v>
      </c>
      <c r="D74" s="1">
        <f>SUM(Gesamtübersicht!E74)</f>
        <v>0</v>
      </c>
      <c r="E74" s="162" t="e">
        <f>SUM(C74/D74)</f>
        <v>#DIV/0!</v>
      </c>
      <c r="H74" s="54">
        <v>186</v>
      </c>
      <c r="I74" s="7">
        <f>SUM(H74+BLB!L74)</f>
        <v>186</v>
      </c>
      <c r="J74" s="54">
        <v>186</v>
      </c>
      <c r="K74" s="7">
        <f>SUM(J74+'RSD A'!L74)</f>
        <v>186</v>
      </c>
      <c r="L74" s="54">
        <v>28086.93</v>
      </c>
      <c r="M74" s="7">
        <f>SUM(L74+'RSD B'!L74)</f>
        <v>30070.09</v>
      </c>
      <c r="N74" s="54">
        <v>3919.16</v>
      </c>
      <c r="O74" s="7">
        <f>SUM(N74+'RSD C'!L74)</f>
        <v>3919.16</v>
      </c>
      <c r="P74" s="54">
        <v>23098.69</v>
      </c>
      <c r="Q74" s="7">
        <f>SUM(P74+'RSD D'!L74)</f>
        <v>27054.059999999998</v>
      </c>
      <c r="R74" s="14">
        <f>SUM(I74+K74+M74+O74+Q74)</f>
        <v>61415.31</v>
      </c>
    </row>
    <row r="75" spans="1:18" ht="13.5" thickBot="1">
      <c r="A75" s="26" t="s">
        <v>74</v>
      </c>
      <c r="C75" s="164">
        <f>SUM(BLB!L75+'RSD A'!L75+'RSD B'!L75+'RSD C'!L75+'RSD D'!L75)</f>
        <v>0</v>
      </c>
      <c r="D75" s="247" t="s">
        <v>391</v>
      </c>
      <c r="E75" s="248" t="s">
        <v>392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6" t="s">
        <v>145</v>
      </c>
      <c r="C76" s="164">
        <f>SUM(BLB!L76+'RSD A'!L76+'RSD B'!L76+'RSD C'!L76+'RSD D'!L76)</f>
        <v>0</v>
      </c>
      <c r="D76" s="247" t="s">
        <v>391</v>
      </c>
      <c r="E76" s="248" t="s">
        <v>392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146</v>
      </c>
      <c r="C77" s="164">
        <f>SUM(BLB!L77+'RSD A'!L77+'RSD B'!L77+'RSD C'!L77+'RSD D'!L77)</f>
        <v>0</v>
      </c>
      <c r="D77" s="247" t="s">
        <v>391</v>
      </c>
      <c r="E77" s="248" t="s">
        <v>392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8"/>
      <c r="B78" s="251"/>
      <c r="C78" s="172"/>
      <c r="D78" s="178"/>
      <c r="E78" s="181"/>
      <c r="F78" s="144"/>
      <c r="G78" s="89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</row>
    <row r="79" spans="1:18" ht="12.75">
      <c r="A79" s="26" t="s">
        <v>203</v>
      </c>
      <c r="C79" s="164">
        <f>SUM(BLB!L79+'RSD A'!L79+'RSD B'!L79+'RSD C'!L79+'RSD D'!L79)</f>
        <v>1532.8899999999999</v>
      </c>
      <c r="D79" s="1">
        <f>SUM(Gesamtübersicht!E79)</f>
        <v>65</v>
      </c>
      <c r="E79" s="162">
        <f>SUM(C79/D79)</f>
        <v>23.582923076923073</v>
      </c>
      <c r="H79" s="54">
        <v>154.49</v>
      </c>
      <c r="I79" s="7">
        <f>SUM(H79+BLB!L79)</f>
        <v>173.25</v>
      </c>
      <c r="J79" s="54">
        <v>3335.28</v>
      </c>
      <c r="K79" s="7">
        <f>SUM(J79+'RSD A'!L79)</f>
        <v>3550.9300000000003</v>
      </c>
      <c r="L79" s="54">
        <v>118485.92</v>
      </c>
      <c r="M79" s="7">
        <f>SUM(L79+'RSD B'!L79)</f>
        <v>119391.26</v>
      </c>
      <c r="N79" s="54">
        <v>3938.24</v>
      </c>
      <c r="O79" s="7">
        <f>SUM(N79+'RSD C'!L79)</f>
        <v>4242.78</v>
      </c>
      <c r="P79" s="54">
        <v>1839.68</v>
      </c>
      <c r="Q79" s="7">
        <f>SUM(P79+'RSD D'!L79)</f>
        <v>1928.28</v>
      </c>
      <c r="R79" s="14">
        <f>SUM(I79+K79+M79+O79+Q79)</f>
        <v>129286.5</v>
      </c>
    </row>
    <row r="80" spans="3:18" ht="12.75">
      <c r="C80" s="163"/>
      <c r="E80" s="23"/>
      <c r="H80" s="55">
        <v>959816.09</v>
      </c>
      <c r="I80" s="15">
        <f aca="true" t="shared" si="6" ref="I80:R80">SUM(I4:I79)</f>
        <v>1039375.3600000002</v>
      </c>
      <c r="J80" s="55">
        <v>3767814.505000001</v>
      </c>
      <c r="K80" s="15">
        <f t="shared" si="6"/>
        <v>4193415.7150000012</v>
      </c>
      <c r="L80" s="55">
        <v>6252869.109999999</v>
      </c>
      <c r="M80" s="15">
        <f t="shared" si="6"/>
        <v>6924726.209999999</v>
      </c>
      <c r="N80" s="55">
        <v>3719824.06</v>
      </c>
      <c r="O80" s="15">
        <f t="shared" si="6"/>
        <v>4099143.5999999996</v>
      </c>
      <c r="P80" s="55">
        <v>2660716.16</v>
      </c>
      <c r="Q80" s="15">
        <f t="shared" si="6"/>
        <v>2903818.5000000005</v>
      </c>
      <c r="R80" s="15">
        <f t="shared" si="6"/>
        <v>19329232.985000003</v>
      </c>
    </row>
    <row r="81" spans="2:18" ht="13.5" thickBot="1">
      <c r="B81" s="5" t="s">
        <v>128</v>
      </c>
      <c r="C81" s="9">
        <f>SUM(C4:C79)</f>
        <v>1795031.19</v>
      </c>
      <c r="D81" s="12">
        <f>SUM(D4:D79)</f>
        <v>1401</v>
      </c>
      <c r="E81" s="80" t="s">
        <v>73</v>
      </c>
      <c r="F81" s="3"/>
      <c r="Q81" s="18" t="s">
        <v>110</v>
      </c>
      <c r="R81" s="15">
        <f>SUM(I80+K80+M80+O80+Q80+B20+C20)</f>
        <v>19329232.985</v>
      </c>
    </row>
    <row r="82" spans="1:2" ht="13.5" thickBot="1">
      <c r="A82" s="4" t="s">
        <v>69</v>
      </c>
      <c r="B82" s="69">
        <v>41597</v>
      </c>
    </row>
    <row r="83" spans="1:6" ht="12.75">
      <c r="A83" s="4"/>
      <c r="B83" s="1"/>
      <c r="C83" s="43" t="s">
        <v>101</v>
      </c>
      <c r="D83" s="68" t="s">
        <v>179</v>
      </c>
      <c r="E83" s="3" t="s">
        <v>180</v>
      </c>
      <c r="F83" s="4" t="s">
        <v>182</v>
      </c>
    </row>
    <row r="84" spans="1:6" ht="12.75">
      <c r="A84" s="16" t="s">
        <v>100</v>
      </c>
      <c r="C84" s="44" t="s">
        <v>468</v>
      </c>
      <c r="D84" s="4">
        <v>2013</v>
      </c>
      <c r="E84" s="5" t="s">
        <v>181</v>
      </c>
      <c r="F84" s="4" t="s">
        <v>183</v>
      </c>
    </row>
    <row r="85" spans="1:6" ht="12.75">
      <c r="A85" s="16" t="s">
        <v>272</v>
      </c>
      <c r="B85" s="47">
        <f>SUM(R4+R5+R6+R7)</f>
        <v>237088.31</v>
      </c>
      <c r="C85" s="17">
        <f>SUM(B85/F3*12)</f>
        <v>284505.97199999995</v>
      </c>
      <c r="D85" s="46">
        <v>200000</v>
      </c>
      <c r="E85" s="46">
        <f>SUM(D85-C85)</f>
        <v>-84505.97199999995</v>
      </c>
      <c r="F85" s="23">
        <f>SUM(D85-B85)</f>
        <v>-37088.31</v>
      </c>
    </row>
    <row r="86" spans="1:6" ht="12.75">
      <c r="A86" s="16" t="s">
        <v>90</v>
      </c>
      <c r="B86" s="47">
        <f>SUM(R8)</f>
        <v>84072.44</v>
      </c>
      <c r="C86" s="17">
        <f>SUM(B86/F3*12)</f>
        <v>100886.92800000001</v>
      </c>
      <c r="D86" s="46">
        <v>120000</v>
      </c>
      <c r="E86" s="46">
        <f aca="true" t="shared" si="7" ref="E86:E103">SUM(D86-C86)</f>
        <v>19113.071999999986</v>
      </c>
      <c r="F86" s="23">
        <f aca="true" t="shared" si="8" ref="F86:F103">SUM(D86-B86)</f>
        <v>35927.56</v>
      </c>
    </row>
    <row r="87" spans="1:6" ht="12.75">
      <c r="A87" s="16" t="s">
        <v>91</v>
      </c>
      <c r="B87" s="47">
        <f>SUM(R9+R10+R12)</f>
        <v>1400416.62</v>
      </c>
      <c r="C87" s="17">
        <f>SUM(B87/F3*12)</f>
        <v>1680499.9440000001</v>
      </c>
      <c r="D87" s="46">
        <v>950000</v>
      </c>
      <c r="E87" s="46">
        <f t="shared" si="7"/>
        <v>-730499.9440000001</v>
      </c>
      <c r="F87" s="23">
        <f t="shared" si="8"/>
        <v>-450416.6200000001</v>
      </c>
    </row>
    <row r="88" spans="1:6" ht="12.75">
      <c r="A88" s="16" t="s">
        <v>271</v>
      </c>
      <c r="B88" s="47">
        <f>SUM(R11)</f>
        <v>270817.6</v>
      </c>
      <c r="C88" s="17">
        <f>SUM(B88/F3*12)</f>
        <v>324981.12</v>
      </c>
      <c r="D88" s="46">
        <v>200000</v>
      </c>
      <c r="E88" s="46">
        <f t="shared" si="7"/>
        <v>-124981.12</v>
      </c>
      <c r="F88" s="23">
        <f t="shared" si="8"/>
        <v>-70817.59999999998</v>
      </c>
    </row>
    <row r="89" spans="1:6" ht="12.75">
      <c r="A89" s="16" t="s">
        <v>97</v>
      </c>
      <c r="B89" s="47">
        <f>SUM(R30:R43)</f>
        <v>1756329.8099999998</v>
      </c>
      <c r="C89" s="17">
        <f>SUM(B89/F3*12)</f>
        <v>2107595.772</v>
      </c>
      <c r="D89" s="46">
        <v>2309000</v>
      </c>
      <c r="E89" s="46">
        <f t="shared" si="7"/>
        <v>201404.22800000012</v>
      </c>
      <c r="F89" s="23">
        <f t="shared" si="8"/>
        <v>552670.1900000002</v>
      </c>
    </row>
    <row r="90" spans="1:6" ht="12.75">
      <c r="A90" s="16" t="s">
        <v>99</v>
      </c>
      <c r="B90" s="47">
        <f>SUM(R73:R77)</f>
        <v>534671.0700000001</v>
      </c>
      <c r="C90" s="17">
        <f>SUM(B90/F3*12)</f>
        <v>641605.284</v>
      </c>
      <c r="D90" s="46">
        <v>560000</v>
      </c>
      <c r="E90" s="46">
        <f t="shared" si="7"/>
        <v>-81605.28399999999</v>
      </c>
      <c r="F90" s="23">
        <f t="shared" si="8"/>
        <v>25328.929999999935</v>
      </c>
    </row>
    <row r="91" spans="1:6" ht="12.75">
      <c r="A91" s="16" t="s">
        <v>95</v>
      </c>
      <c r="B91" s="47">
        <f>SUM(R23)</f>
        <v>1896538.1999999997</v>
      </c>
      <c r="C91" s="17">
        <f>SUM(B91/F3*12)</f>
        <v>2275845.84</v>
      </c>
      <c r="D91" s="46">
        <v>2290000</v>
      </c>
      <c r="E91" s="46">
        <f t="shared" si="7"/>
        <v>14154.160000000149</v>
      </c>
      <c r="F91" s="23">
        <f t="shared" si="8"/>
        <v>393461.8000000003</v>
      </c>
    </row>
    <row r="92" spans="1:6" ht="12.75">
      <c r="A92" s="16" t="s">
        <v>273</v>
      </c>
      <c r="B92" s="47">
        <f>SUM(R58+R59+R60+R61+R62+R64+R65+R66+R67)</f>
        <v>1221484.16</v>
      </c>
      <c r="C92" s="17">
        <f>SUM(B92/F3*12)</f>
        <v>1465780.992</v>
      </c>
      <c r="D92" s="46">
        <v>1250000</v>
      </c>
      <c r="E92" s="46">
        <f t="shared" si="7"/>
        <v>-215780.9920000001</v>
      </c>
      <c r="F92" s="23">
        <f t="shared" si="8"/>
        <v>28515.840000000084</v>
      </c>
    </row>
    <row r="93" spans="1:6" ht="12.75">
      <c r="A93" s="16" t="s">
        <v>96</v>
      </c>
      <c r="B93" s="47">
        <f>SUM(R25:R28)</f>
        <v>966851.2699999999</v>
      </c>
      <c r="C93" s="17">
        <f>SUM(B93/F3*12)</f>
        <v>1160221.524</v>
      </c>
      <c r="D93" s="46">
        <v>1218000</v>
      </c>
      <c r="E93" s="46">
        <f t="shared" si="7"/>
        <v>57778.476000000024</v>
      </c>
      <c r="F93" s="23">
        <f t="shared" si="8"/>
        <v>251148.7300000001</v>
      </c>
    </row>
    <row r="94" spans="1:6" ht="12.75">
      <c r="A94" s="16" t="s">
        <v>92</v>
      </c>
      <c r="B94" s="47">
        <f>SUM(R18:R19)</f>
        <v>463877.585</v>
      </c>
      <c r="C94" s="17">
        <f>SUM(B94/F3*12)</f>
        <v>556653.1020000001</v>
      </c>
      <c r="D94" s="46">
        <v>560000</v>
      </c>
      <c r="E94" s="46">
        <f t="shared" si="7"/>
        <v>3346.8979999999283</v>
      </c>
      <c r="F94" s="23">
        <f t="shared" si="8"/>
        <v>96122.41499999998</v>
      </c>
    </row>
    <row r="95" spans="1:6" ht="12.75">
      <c r="A95" s="16" t="s">
        <v>153</v>
      </c>
      <c r="B95" s="47">
        <f>SUM(R20)</f>
        <v>168753.59999999998</v>
      </c>
      <c r="C95" s="17">
        <f>SUM(B95/F3*12)</f>
        <v>202504.31999999995</v>
      </c>
      <c r="D95" s="46">
        <v>203000</v>
      </c>
      <c r="E95" s="46">
        <f t="shared" si="7"/>
        <v>495.6800000000512</v>
      </c>
      <c r="F95" s="23">
        <f t="shared" si="8"/>
        <v>34246.40000000002</v>
      </c>
    </row>
    <row r="96" spans="1:6" ht="12.75">
      <c r="A96" s="16" t="s">
        <v>206</v>
      </c>
      <c r="B96" s="47">
        <f>SUM(R79)</f>
        <v>129286.5</v>
      </c>
      <c r="C96" s="17">
        <f>SUM(B96/F3*12)</f>
        <v>155143.8</v>
      </c>
      <c r="D96" s="46">
        <v>90000</v>
      </c>
      <c r="E96" s="46">
        <f t="shared" si="7"/>
        <v>-65143.79999999999</v>
      </c>
      <c r="F96" s="23">
        <f t="shared" si="8"/>
        <v>-39286.5</v>
      </c>
    </row>
    <row r="97" spans="1:6" ht="12.75">
      <c r="A97" s="16" t="s">
        <v>98</v>
      </c>
      <c r="B97" s="47">
        <f>SUM(R54)</f>
        <v>57714.91</v>
      </c>
      <c r="C97" s="17">
        <f>SUM(B97/F3*12)</f>
        <v>69257.89199999999</v>
      </c>
      <c r="D97" s="46">
        <v>75000</v>
      </c>
      <c r="E97" s="46">
        <f t="shared" si="7"/>
        <v>5742.108000000007</v>
      </c>
      <c r="F97" s="23">
        <f t="shared" si="8"/>
        <v>17285.089999999997</v>
      </c>
    </row>
    <row r="98" spans="1:6" ht="12.75">
      <c r="A98" s="16" t="s">
        <v>93</v>
      </c>
      <c r="B98" s="47">
        <f>SUM(R21)</f>
        <v>116931.45999999999</v>
      </c>
      <c r="C98" s="17">
        <f>SUM(B98/F3*12)</f>
        <v>140317.75199999998</v>
      </c>
      <c r="D98" s="46">
        <v>215000</v>
      </c>
      <c r="E98" s="46">
        <f t="shared" si="7"/>
        <v>74682.24800000002</v>
      </c>
      <c r="F98" s="23">
        <f t="shared" si="8"/>
        <v>98068.54000000001</v>
      </c>
    </row>
    <row r="99" spans="1:6" ht="12.75">
      <c r="A99" s="16" t="s">
        <v>94</v>
      </c>
      <c r="B99" s="47">
        <f>SUM(R22)</f>
        <v>436490.51999999996</v>
      </c>
      <c r="C99" s="17">
        <f>SUM(B99/F3*12)</f>
        <v>523788.62399999995</v>
      </c>
      <c r="D99" s="46">
        <v>522000</v>
      </c>
      <c r="E99" s="46">
        <f t="shared" si="7"/>
        <v>-1788.6239999999525</v>
      </c>
      <c r="F99" s="23">
        <f t="shared" si="8"/>
        <v>85509.48000000004</v>
      </c>
    </row>
    <row r="100" spans="1:6" ht="12.75">
      <c r="A100" s="16" t="s">
        <v>178</v>
      </c>
      <c r="B100" s="47">
        <f>SUM(R45+R46+R47+R48+R55)</f>
        <v>6390655.98</v>
      </c>
      <c r="C100" s="17">
        <f>SUM(B100/F3*12)</f>
        <v>7668787.176</v>
      </c>
      <c r="D100" s="46">
        <v>8305000</v>
      </c>
      <c r="E100" s="46">
        <f t="shared" si="7"/>
        <v>636212.824</v>
      </c>
      <c r="F100" s="23">
        <f t="shared" si="8"/>
        <v>1914344.0199999996</v>
      </c>
    </row>
    <row r="101" spans="1:6" ht="12.75">
      <c r="A101" s="16" t="s">
        <v>177</v>
      </c>
      <c r="B101" s="47">
        <f>SUM(R14+R15+R16+R17)</f>
        <v>175248.72</v>
      </c>
      <c r="C101" s="17">
        <f>SUM(B101/F3*12)</f>
        <v>210298.46399999998</v>
      </c>
      <c r="D101" s="46">
        <v>200000</v>
      </c>
      <c r="E101" s="46">
        <f t="shared" si="7"/>
        <v>-10298.463999999978</v>
      </c>
      <c r="F101" s="23">
        <f t="shared" si="8"/>
        <v>24751.28</v>
      </c>
    </row>
    <row r="102" spans="1:6" ht="12.75">
      <c r="A102" s="16" t="s">
        <v>395</v>
      </c>
      <c r="B102" s="47">
        <f>SUM(R63+R68+R69+R70+R71)</f>
        <v>699835.2699999999</v>
      </c>
      <c r="C102" s="17">
        <f>SUM(B102/F3*12)</f>
        <v>839802.3239999998</v>
      </c>
      <c r="D102" s="46">
        <v>878000</v>
      </c>
      <c r="E102" s="46">
        <f t="shared" si="7"/>
        <v>38197.67600000021</v>
      </c>
      <c r="F102" s="23">
        <f t="shared" si="8"/>
        <v>178164.7300000001</v>
      </c>
    </row>
    <row r="103" spans="1:6" ht="12.75">
      <c r="A103" s="16" t="s">
        <v>396</v>
      </c>
      <c r="B103" s="47">
        <f>SUM(R49+R50+R51+R52+R56)</f>
        <v>2322168.96</v>
      </c>
      <c r="C103" s="17">
        <f>SUM(B103/F3*12)</f>
        <v>2786602.7520000003</v>
      </c>
      <c r="D103" s="46">
        <v>3059000</v>
      </c>
      <c r="E103" s="46">
        <f t="shared" si="7"/>
        <v>272397.2479999997</v>
      </c>
      <c r="F103" s="23">
        <f t="shared" si="8"/>
        <v>736831.04</v>
      </c>
    </row>
    <row r="104" spans="1:6" ht="12.75">
      <c r="A104" s="5" t="s">
        <v>288</v>
      </c>
      <c r="B104" s="48">
        <f>SUM(B85:B103)</f>
        <v>19329232.985000003</v>
      </c>
      <c r="C104" s="45">
        <f>SUM(C85:C103)</f>
        <v>23195079.582000006</v>
      </c>
      <c r="D104" s="9">
        <f>SUM(D85:D103)</f>
        <v>23204000</v>
      </c>
      <c r="E104" s="9">
        <f>SUM(E85:E103)</f>
        <v>8920.418000000238</v>
      </c>
      <c r="F104" s="9">
        <f>SUM(F85:F103)</f>
        <v>3874767.0149999997</v>
      </c>
    </row>
    <row r="105" spans="2:4" ht="12.75">
      <c r="B105" s="4"/>
      <c r="D105"/>
    </row>
    <row r="106" ht="3.75" customHeight="1"/>
    <row r="107" spans="1:6" ht="12.75">
      <c r="A107" s="29" t="s">
        <v>184</v>
      </c>
      <c r="B107" s="49">
        <f>SUM(B89+B90+B91+B92+B93+B94+B96+B97+B98+B99+B100+B101+B102+B103)</f>
        <v>17168084.415</v>
      </c>
      <c r="C107" s="49">
        <f>SUM(C89+C90+C91+C92+C93+C94+C96+C97+C98+C99+C100+C101+C102+C103)</f>
        <v>20601701.298000004</v>
      </c>
      <c r="D107" s="49">
        <f>SUM(D89+D90+D91+D92+D93+D94+D96+D97+D98+D99+D100+D101+D102+D103)</f>
        <v>21531000</v>
      </c>
      <c r="E107" s="49">
        <f>SUM(E89+E90+E91+E92+E93+E94+E96+E97+E98+E99+E100+E101+E102+E103)</f>
        <v>929298.7020000003</v>
      </c>
      <c r="F107" s="49">
        <f>SUM(F89+F90+F91+F92+F93+F94+F96+F97+F98+F99+F100+F101+F102+F103)</f>
        <v>4362915.585</v>
      </c>
    </row>
    <row r="108" ht="12.75">
      <c r="A108" s="29" t="s">
        <v>185</v>
      </c>
    </row>
    <row r="109" ht="4.5" customHeight="1"/>
    <row r="110" ht="12.75">
      <c r="J110" s="250"/>
    </row>
  </sheetData>
  <printOptions gridLines="1" headings="1" horizontalCentered="1" verticalCentered="1"/>
  <pageMargins left="0" right="0" top="0.4330708661417323" bottom="0.1968503937007874" header="0.2755905511811024" footer="0"/>
  <pageSetup fitToHeight="2" fitToWidth="1" horizontalDpi="600" verticalDpi="600" orientation="landscape" paperSize="9" scale="64" r:id="rId1"/>
  <headerFooter alignWithMargins="0">
    <oddHeader>&amp;C&amp;"Arial,Fett"&amp;12&amp;EZusammenführung von Ausgaben - IST und Fallzahlen von BLB und RSD's - Oktober  2013</oddHeader>
    <oddFooter>&amp;R&amp;F&amp;A</oddFooter>
  </headerFooter>
  <rowBreaks count="1" manualBreakCount="1">
    <brk id="82" max="255" man="1"/>
  </rowBreaks>
  <ignoredErrors>
    <ignoredError sqref="E4:E12 E14:E19 E22:E23 E25 E28 E30:E33 E21 E37:E40 E45:E52 E54:E56 E58:E64 E68 E79 E73:E74" evalError="1"/>
    <ignoredError sqref="E20" evalError="1" formula="1"/>
    <ignoredError sqref="R20" formula="1"/>
    <ignoredError sqref="D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5" t="s">
        <v>102</v>
      </c>
      <c r="B1" s="116"/>
      <c r="C1" s="119"/>
      <c r="D1" s="120" t="s">
        <v>150</v>
      </c>
      <c r="E1" s="121"/>
      <c r="F1" s="126" t="s">
        <v>66</v>
      </c>
      <c r="G1" s="126" t="s">
        <v>114</v>
      </c>
      <c r="I1" s="116"/>
      <c r="J1" s="116"/>
      <c r="K1" s="132"/>
      <c r="L1" s="116"/>
    </row>
    <row r="2" spans="1:12" ht="12.75">
      <c r="A2" s="136" t="s">
        <v>115</v>
      </c>
      <c r="B2" s="103" t="s">
        <v>38</v>
      </c>
      <c r="C2" s="298" t="s">
        <v>449</v>
      </c>
      <c r="D2"/>
      <c r="E2" s="299" t="s">
        <v>450</v>
      </c>
      <c r="F2" s="4" t="s">
        <v>451</v>
      </c>
      <c r="G2" s="127" t="s">
        <v>452</v>
      </c>
      <c r="I2" s="129" t="s">
        <v>118</v>
      </c>
      <c r="J2" s="103" t="s">
        <v>255</v>
      </c>
      <c r="K2" s="133"/>
      <c r="L2" s="103" t="s">
        <v>117</v>
      </c>
    </row>
    <row r="3" spans="1:12" ht="13.5" thickBot="1">
      <c r="A3" s="136" t="s">
        <v>116</v>
      </c>
      <c r="B3" s="104"/>
      <c r="C3" s="123" t="s">
        <v>147</v>
      </c>
      <c r="D3" s="124" t="s">
        <v>148</v>
      </c>
      <c r="E3" s="125" t="s">
        <v>109</v>
      </c>
      <c r="F3" s="127" t="s">
        <v>453</v>
      </c>
      <c r="G3" s="128" t="s">
        <v>453</v>
      </c>
      <c r="I3" s="130" t="s">
        <v>119</v>
      </c>
      <c r="J3" s="104" t="s">
        <v>256</v>
      </c>
      <c r="K3" s="134" t="s">
        <v>86</v>
      </c>
      <c r="L3" s="104" t="s">
        <v>87</v>
      </c>
    </row>
    <row r="4" spans="1:13" ht="25.5">
      <c r="A4" s="26" t="s">
        <v>226</v>
      </c>
      <c r="B4" s="215" t="s">
        <v>390</v>
      </c>
      <c r="C4" s="117">
        <v>1</v>
      </c>
      <c r="D4" s="85"/>
      <c r="E4" s="118">
        <f>SUM(C4:D4)</f>
        <v>1</v>
      </c>
      <c r="F4" s="118">
        <v>1</v>
      </c>
      <c r="G4" s="87">
        <f>SUM(E4-F4)</f>
        <v>0</v>
      </c>
      <c r="H4" s="243" t="s">
        <v>386</v>
      </c>
      <c r="I4" s="16" t="s">
        <v>312</v>
      </c>
      <c r="J4" s="131">
        <v>80</v>
      </c>
      <c r="K4" s="81" t="s">
        <v>209</v>
      </c>
      <c r="L4" s="73"/>
      <c r="M4" s="27" t="s">
        <v>89</v>
      </c>
    </row>
    <row r="5" spans="1:13" ht="12.75">
      <c r="A5" s="26" t="s">
        <v>227</v>
      </c>
      <c r="B5" s="27" t="s">
        <v>305</v>
      </c>
      <c r="C5" s="25"/>
      <c r="D5" s="30"/>
      <c r="E5" s="118">
        <f aca="true" t="shared" si="0" ref="E5:E12">SUM(C5:D5)</f>
        <v>0</v>
      </c>
      <c r="F5" s="58"/>
      <c r="G5" s="87">
        <f>SUM(E5-F5)</f>
        <v>0</v>
      </c>
      <c r="H5" s="244" t="s">
        <v>386</v>
      </c>
      <c r="I5" s="16" t="s">
        <v>313</v>
      </c>
      <c r="J5" s="82">
        <v>81</v>
      </c>
      <c r="K5" s="81" t="s">
        <v>210</v>
      </c>
      <c r="L5" s="50"/>
      <c r="M5" s="27" t="s">
        <v>89</v>
      </c>
    </row>
    <row r="6" spans="1:13" ht="12.75">
      <c r="A6" s="26" t="s">
        <v>227</v>
      </c>
      <c r="B6" s="27" t="s">
        <v>306</v>
      </c>
      <c r="C6" s="25"/>
      <c r="D6" s="30"/>
      <c r="E6" s="118">
        <f t="shared" si="0"/>
        <v>0</v>
      </c>
      <c r="F6" s="58"/>
      <c r="G6" s="87">
        <f>SUM(E6-F6)</f>
        <v>0</v>
      </c>
      <c r="H6" s="244" t="s">
        <v>386</v>
      </c>
      <c r="I6" s="16" t="s">
        <v>314</v>
      </c>
      <c r="J6" s="82">
        <v>88</v>
      </c>
      <c r="K6" s="81" t="s">
        <v>211</v>
      </c>
      <c r="L6" s="50"/>
      <c r="M6" s="27" t="s">
        <v>89</v>
      </c>
    </row>
    <row r="7" spans="1:13" ht="12.75">
      <c r="A7" s="26" t="s">
        <v>228</v>
      </c>
      <c r="B7" s="27" t="s">
        <v>460</v>
      </c>
      <c r="C7" s="25"/>
      <c r="D7" s="30"/>
      <c r="E7" s="118">
        <f t="shared" si="0"/>
        <v>0</v>
      </c>
      <c r="F7" s="58"/>
      <c r="G7" s="87">
        <f>SUM(E7-F7)</f>
        <v>0</v>
      </c>
      <c r="H7" s="244" t="s">
        <v>386</v>
      </c>
      <c r="I7" s="16" t="s">
        <v>315</v>
      </c>
      <c r="J7" s="82">
        <v>82</v>
      </c>
      <c r="K7" s="81" t="s">
        <v>212</v>
      </c>
      <c r="L7" s="50"/>
      <c r="M7" s="27" t="s">
        <v>89</v>
      </c>
    </row>
    <row r="8" spans="1:13" ht="12.75">
      <c r="A8" s="26" t="s">
        <v>229</v>
      </c>
      <c r="B8" s="27" t="s">
        <v>188</v>
      </c>
      <c r="C8" s="25">
        <v>3</v>
      </c>
      <c r="D8" s="30"/>
      <c r="E8" s="118">
        <f t="shared" si="0"/>
        <v>3</v>
      </c>
      <c r="F8" s="58">
        <v>3</v>
      </c>
      <c r="G8" s="87">
        <f>SUM(E8-F8)</f>
        <v>0</v>
      </c>
      <c r="H8" s="244" t="s">
        <v>386</v>
      </c>
      <c r="I8" s="16" t="s">
        <v>120</v>
      </c>
      <c r="J8" s="82">
        <v>17</v>
      </c>
      <c r="K8" s="81" t="s">
        <v>63</v>
      </c>
      <c r="L8" s="50">
        <v>167</v>
      </c>
      <c r="M8" s="27" t="s">
        <v>89</v>
      </c>
    </row>
    <row r="9" spans="1:13" ht="12.75">
      <c r="A9" s="26" t="s">
        <v>44</v>
      </c>
      <c r="B9" s="27" t="s">
        <v>207</v>
      </c>
      <c r="C9" s="25"/>
      <c r="D9" s="30"/>
      <c r="E9" s="118">
        <f t="shared" si="0"/>
        <v>0</v>
      </c>
      <c r="F9" s="58">
        <v>1</v>
      </c>
      <c r="G9" s="40">
        <f>SUM(E12+E10+E9-F9)</f>
        <v>0</v>
      </c>
      <c r="H9" s="244" t="s">
        <v>386</v>
      </c>
      <c r="I9" s="16" t="s">
        <v>121</v>
      </c>
      <c r="J9" s="82">
        <v>49</v>
      </c>
      <c r="K9" s="16" t="s">
        <v>213</v>
      </c>
      <c r="L9" s="50"/>
      <c r="M9" s="27" t="s">
        <v>89</v>
      </c>
    </row>
    <row r="10" spans="1:13" ht="12.75">
      <c r="A10" s="26" t="s">
        <v>44</v>
      </c>
      <c r="B10" s="27" t="s">
        <v>208</v>
      </c>
      <c r="C10" s="25"/>
      <c r="D10" s="30">
        <v>1</v>
      </c>
      <c r="E10" s="118">
        <f t="shared" si="0"/>
        <v>1</v>
      </c>
      <c r="F10" s="42" t="s">
        <v>172</v>
      </c>
      <c r="G10" s="40" t="s">
        <v>174</v>
      </c>
      <c r="H10" s="244" t="s">
        <v>386</v>
      </c>
      <c r="I10" s="16" t="s">
        <v>121</v>
      </c>
      <c r="J10" s="82">
        <v>50</v>
      </c>
      <c r="K10" s="81" t="s">
        <v>83</v>
      </c>
      <c r="L10" s="50"/>
      <c r="M10" s="27" t="s">
        <v>89</v>
      </c>
    </row>
    <row r="11" spans="1:13" ht="12.75">
      <c r="A11" s="26" t="s">
        <v>76</v>
      </c>
      <c r="B11" s="27" t="s">
        <v>77</v>
      </c>
      <c r="C11" s="25"/>
      <c r="D11" s="30">
        <v>1</v>
      </c>
      <c r="E11" s="118">
        <f t="shared" si="0"/>
        <v>1</v>
      </c>
      <c r="F11" s="24">
        <v>1</v>
      </c>
      <c r="G11" s="87">
        <f>SUM(E11-F11)</f>
        <v>0</v>
      </c>
      <c r="H11" s="244" t="s">
        <v>386</v>
      </c>
      <c r="I11" s="16" t="s">
        <v>122</v>
      </c>
      <c r="J11" s="82">
        <v>15</v>
      </c>
      <c r="K11" s="81" t="s">
        <v>78</v>
      </c>
      <c r="L11" s="50"/>
      <c r="M11" s="27" t="s">
        <v>89</v>
      </c>
    </row>
    <row r="12" spans="1:13" ht="13.5" thickBot="1">
      <c r="A12" s="75" t="s">
        <v>85</v>
      </c>
      <c r="B12" s="27" t="s">
        <v>311</v>
      </c>
      <c r="C12" s="141"/>
      <c r="D12" s="74"/>
      <c r="E12" s="220">
        <f t="shared" si="0"/>
        <v>0</v>
      </c>
      <c r="F12" s="139" t="s">
        <v>172</v>
      </c>
      <c r="G12" s="76" t="s">
        <v>174</v>
      </c>
      <c r="H12" s="244" t="s">
        <v>386</v>
      </c>
      <c r="I12" s="16" t="s">
        <v>121</v>
      </c>
      <c r="J12" s="140">
        <v>60</v>
      </c>
      <c r="K12" s="81" t="s">
        <v>84</v>
      </c>
      <c r="L12" s="70"/>
      <c r="M12" s="27" t="s">
        <v>89</v>
      </c>
    </row>
    <row r="13" spans="1:13" ht="5.25" customHeight="1" thickBot="1">
      <c r="A13" s="226"/>
      <c r="B13" s="225"/>
      <c r="C13" s="227" t="s">
        <v>125</v>
      </c>
      <c r="D13" s="228" t="s">
        <v>125</v>
      </c>
      <c r="E13" s="228" t="s">
        <v>125</v>
      </c>
      <c r="F13" s="229" t="s">
        <v>125</v>
      </c>
      <c r="G13" s="240" t="s">
        <v>125</v>
      </c>
      <c r="H13" s="245"/>
      <c r="I13" s="242"/>
      <c r="J13" s="229"/>
      <c r="K13" s="228"/>
      <c r="L13" s="230" t="s">
        <v>125</v>
      </c>
      <c r="M13" s="231"/>
    </row>
    <row r="14" spans="1:13" ht="12.75">
      <c r="A14" s="84" t="s">
        <v>231</v>
      </c>
      <c r="B14" t="s">
        <v>190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387</v>
      </c>
      <c r="I14" s="16" t="s">
        <v>222</v>
      </c>
      <c r="J14" s="131">
        <v>23</v>
      </c>
      <c r="K14" s="81" t="s">
        <v>195</v>
      </c>
      <c r="L14" s="73"/>
      <c r="M14" t="s">
        <v>89</v>
      </c>
    </row>
    <row r="15" spans="1:13" ht="12.75">
      <c r="A15" s="26" t="s">
        <v>231</v>
      </c>
      <c r="B15" t="s">
        <v>225</v>
      </c>
      <c r="C15" s="25"/>
      <c r="D15" s="30"/>
      <c r="E15" s="118">
        <f t="shared" si="1"/>
        <v>0</v>
      </c>
      <c r="F15" s="42" t="s">
        <v>172</v>
      </c>
      <c r="G15" s="40" t="s">
        <v>175</v>
      </c>
      <c r="H15" s="133" t="s">
        <v>388</v>
      </c>
      <c r="I15" s="16" t="s">
        <v>233</v>
      </c>
      <c r="J15" s="82">
        <v>18</v>
      </c>
      <c r="K15" s="81" t="s">
        <v>158</v>
      </c>
      <c r="L15" s="50"/>
      <c r="M15" t="s">
        <v>89</v>
      </c>
    </row>
    <row r="16" spans="1:13" ht="12.75">
      <c r="A16" s="26" t="s">
        <v>231</v>
      </c>
      <c r="B16" t="s">
        <v>397</v>
      </c>
      <c r="C16" s="25"/>
      <c r="D16" s="30"/>
      <c r="E16" s="118">
        <f t="shared" si="1"/>
        <v>0</v>
      </c>
      <c r="F16" s="42" t="s">
        <v>172</v>
      </c>
      <c r="G16" s="87" t="s">
        <v>461</v>
      </c>
      <c r="H16" s="133" t="s">
        <v>389</v>
      </c>
      <c r="I16" s="16" t="s">
        <v>319</v>
      </c>
      <c r="J16" s="82">
        <v>19</v>
      </c>
      <c r="K16" s="81" t="s">
        <v>159</v>
      </c>
      <c r="L16" s="50"/>
      <c r="M16" t="s">
        <v>89</v>
      </c>
    </row>
    <row r="17" spans="1:13" ht="12.75">
      <c r="A17" s="26" t="s">
        <v>231</v>
      </c>
      <c r="B17" t="s">
        <v>398</v>
      </c>
      <c r="C17" s="25"/>
      <c r="D17" s="30"/>
      <c r="E17" s="118">
        <f t="shared" si="1"/>
        <v>0</v>
      </c>
      <c r="F17" s="42" t="s">
        <v>172</v>
      </c>
      <c r="G17" s="87" t="s">
        <v>462</v>
      </c>
      <c r="H17" s="133" t="s">
        <v>389</v>
      </c>
      <c r="I17" s="16" t="s">
        <v>320</v>
      </c>
      <c r="J17" s="82">
        <v>24</v>
      </c>
      <c r="K17" s="81" t="s">
        <v>321</v>
      </c>
      <c r="L17" s="50"/>
      <c r="M17" t="s">
        <v>89</v>
      </c>
    </row>
    <row r="18" spans="1:13" ht="12.75">
      <c r="A18" s="26" t="s">
        <v>230</v>
      </c>
      <c r="B18" t="s">
        <v>193</v>
      </c>
      <c r="C18" s="25">
        <v>2</v>
      </c>
      <c r="D18" s="30"/>
      <c r="E18" s="118">
        <f t="shared" si="1"/>
        <v>2</v>
      </c>
      <c r="F18" s="24">
        <v>8</v>
      </c>
      <c r="G18" s="40">
        <f>SUM(E19+E18-F18)</f>
        <v>0</v>
      </c>
      <c r="H18" s="133" t="s">
        <v>387</v>
      </c>
      <c r="I18" s="16" t="s">
        <v>215</v>
      </c>
      <c r="J18" s="82">
        <v>22</v>
      </c>
      <c r="K18" s="16" t="s">
        <v>194</v>
      </c>
      <c r="L18" s="70"/>
      <c r="M18" t="s">
        <v>89</v>
      </c>
    </row>
    <row r="19" spans="1:255" ht="12.75">
      <c r="A19" s="84" t="s">
        <v>230</v>
      </c>
      <c r="B19" t="s">
        <v>45</v>
      </c>
      <c r="C19" s="25">
        <v>3</v>
      </c>
      <c r="D19" s="30">
        <v>3</v>
      </c>
      <c r="E19" s="118">
        <f t="shared" si="1"/>
        <v>6</v>
      </c>
      <c r="F19" s="42" t="s">
        <v>172</v>
      </c>
      <c r="G19" s="40" t="s">
        <v>382</v>
      </c>
      <c r="H19" s="133" t="s">
        <v>387</v>
      </c>
      <c r="I19" s="16" t="s">
        <v>215</v>
      </c>
      <c r="J19" s="82">
        <v>1</v>
      </c>
      <c r="K19" s="81" t="s">
        <v>57</v>
      </c>
      <c r="L19" s="70">
        <v>392</v>
      </c>
      <c r="M19" t="s">
        <v>89</v>
      </c>
      <c r="O19" s="16"/>
      <c r="Q19" s="16"/>
      <c r="S19" s="16"/>
      <c r="U19" s="16"/>
      <c r="W19" s="16"/>
      <c r="Y19" s="16"/>
      <c r="AA19" s="16"/>
      <c r="AC19" s="16"/>
      <c r="AE19" s="16"/>
      <c r="AG19" s="16"/>
      <c r="AI19" s="16"/>
      <c r="AK19" s="16"/>
      <c r="AM19" s="16"/>
      <c r="AO19" s="16"/>
      <c r="AQ19" s="16"/>
      <c r="AS19" s="16"/>
      <c r="AU19" s="16"/>
      <c r="AW19" s="16"/>
      <c r="AY19" s="16"/>
      <c r="BA19" s="16"/>
      <c r="BC19" s="16"/>
      <c r="BE19" s="16"/>
      <c r="BG19" s="16"/>
      <c r="BI19" s="16"/>
      <c r="BK19" s="16"/>
      <c r="BM19" s="16"/>
      <c r="BO19" s="16"/>
      <c r="BQ19" s="16"/>
      <c r="BS19" s="16"/>
      <c r="BU19" s="16"/>
      <c r="BW19" s="16"/>
      <c r="BY19" s="16"/>
      <c r="CA19" s="16"/>
      <c r="CC19" s="16"/>
      <c r="CE19" s="16"/>
      <c r="CG19" s="16"/>
      <c r="CI19" s="16"/>
      <c r="CK19" s="16"/>
      <c r="CM19" s="16"/>
      <c r="CO19" s="16"/>
      <c r="CQ19" s="16"/>
      <c r="CS19" s="16"/>
      <c r="CU19" s="16"/>
      <c r="CW19" s="16"/>
      <c r="CY19" s="16"/>
      <c r="DA19" s="16"/>
      <c r="DC19" s="16"/>
      <c r="DE19" s="16"/>
      <c r="DG19" s="16"/>
      <c r="DI19" s="16"/>
      <c r="DK19" s="16"/>
      <c r="DM19" s="16"/>
      <c r="DO19" s="16"/>
      <c r="DQ19" s="16"/>
      <c r="DS19" s="16"/>
      <c r="DU19" s="16"/>
      <c r="DW19" s="16"/>
      <c r="DY19" s="16"/>
      <c r="EA19" s="16"/>
      <c r="EC19" s="16"/>
      <c r="EE19" s="16"/>
      <c r="EG19" s="16"/>
      <c r="EI19" s="16"/>
      <c r="EK19" s="16"/>
      <c r="EM19" s="16"/>
      <c r="EO19" s="16"/>
      <c r="EQ19" s="16"/>
      <c r="ES19" s="16"/>
      <c r="EU19" s="16"/>
      <c r="EW19" s="16"/>
      <c r="EY19" s="16"/>
      <c r="FA19" s="16"/>
      <c r="FC19" s="16"/>
      <c r="FE19" s="16"/>
      <c r="FG19" s="16"/>
      <c r="FI19" s="16"/>
      <c r="FK19" s="16"/>
      <c r="FM19" s="16"/>
      <c r="FO19" s="16"/>
      <c r="FQ19" s="16"/>
      <c r="FS19" s="16"/>
      <c r="FU19" s="16"/>
      <c r="FW19" s="16"/>
      <c r="FY19" s="16"/>
      <c r="GA19" s="16"/>
      <c r="GC19" s="16"/>
      <c r="GE19" s="16"/>
      <c r="GG19" s="16"/>
      <c r="GI19" s="16"/>
      <c r="GK19" s="16"/>
      <c r="GM19" s="16"/>
      <c r="GO19" s="16"/>
      <c r="GQ19" s="16"/>
      <c r="GS19" s="16"/>
      <c r="GU19" s="16"/>
      <c r="GW19" s="16"/>
      <c r="GY19" s="16"/>
      <c r="HA19" s="16"/>
      <c r="HC19" s="16"/>
      <c r="HE19" s="16"/>
      <c r="HG19" s="16"/>
      <c r="HI19" s="16"/>
      <c r="HK19" s="16"/>
      <c r="HM19" s="16"/>
      <c r="HO19" s="16"/>
      <c r="HQ19" s="16"/>
      <c r="HS19" s="16"/>
      <c r="HU19" s="16"/>
      <c r="HW19" s="16"/>
      <c r="HY19" s="16"/>
      <c r="IA19" s="16"/>
      <c r="IC19" s="16"/>
      <c r="IE19" s="16"/>
      <c r="IG19" s="16"/>
      <c r="II19" s="16"/>
      <c r="IK19" s="16"/>
      <c r="IM19" s="16"/>
      <c r="IO19" s="16"/>
      <c r="IQ19" s="16"/>
      <c r="IS19" s="16"/>
      <c r="IU19" s="16"/>
    </row>
    <row r="20" spans="1:13" ht="12.75">
      <c r="A20" s="75" t="s">
        <v>135</v>
      </c>
      <c r="B20" t="s">
        <v>316</v>
      </c>
      <c r="C20" s="25"/>
      <c r="D20" s="30"/>
      <c r="E20" s="118">
        <f t="shared" si="1"/>
        <v>0</v>
      </c>
      <c r="F20" s="58"/>
      <c r="G20" s="87">
        <f>SUM(E20-F20)</f>
        <v>0</v>
      </c>
      <c r="H20" s="133" t="s">
        <v>387</v>
      </c>
      <c r="I20" s="16" t="s">
        <v>154</v>
      </c>
      <c r="J20" s="82">
        <v>7</v>
      </c>
      <c r="K20" s="81" t="s">
        <v>136</v>
      </c>
      <c r="L20" s="70"/>
      <c r="M20" t="s">
        <v>89</v>
      </c>
    </row>
    <row r="21" spans="1:13" ht="12.75">
      <c r="A21" s="26" t="s">
        <v>46</v>
      </c>
      <c r="B21" t="s">
        <v>47</v>
      </c>
      <c r="C21" s="25">
        <v>4</v>
      </c>
      <c r="D21" s="30">
        <v>1</v>
      </c>
      <c r="E21" s="118">
        <f t="shared" si="1"/>
        <v>5</v>
      </c>
      <c r="F21" s="58">
        <v>5</v>
      </c>
      <c r="G21" s="87">
        <f>SUM(E21-F21)</f>
        <v>0</v>
      </c>
      <c r="H21" s="133" t="s">
        <v>387</v>
      </c>
      <c r="I21" s="16" t="s">
        <v>217</v>
      </c>
      <c r="J21" s="82">
        <v>8</v>
      </c>
      <c r="K21" s="81" t="s">
        <v>56</v>
      </c>
      <c r="L21" s="50">
        <v>2309.35</v>
      </c>
      <c r="M21" t="s">
        <v>89</v>
      </c>
    </row>
    <row r="22" spans="1:13" ht="12.75">
      <c r="A22" s="26" t="s">
        <v>48</v>
      </c>
      <c r="B22" t="s">
        <v>189</v>
      </c>
      <c r="C22" s="141">
        <v>2</v>
      </c>
      <c r="D22" s="74"/>
      <c r="E22" s="118">
        <f t="shared" si="1"/>
        <v>2</v>
      </c>
      <c r="F22" s="138">
        <v>2</v>
      </c>
      <c r="G22" s="87">
        <f>SUM(E22-F22)</f>
        <v>0</v>
      </c>
      <c r="H22" s="133" t="s">
        <v>387</v>
      </c>
      <c r="I22" s="16" t="s">
        <v>219</v>
      </c>
      <c r="J22" s="140">
        <v>9</v>
      </c>
      <c r="K22" s="81" t="s">
        <v>58</v>
      </c>
      <c r="L22" s="70"/>
      <c r="M22" t="s">
        <v>89</v>
      </c>
    </row>
    <row r="23" spans="1:13" ht="13.5" thickBot="1">
      <c r="A23" s="75" t="s">
        <v>49</v>
      </c>
      <c r="B23" t="s">
        <v>50</v>
      </c>
      <c r="C23" s="141">
        <v>17</v>
      </c>
      <c r="D23" s="74">
        <v>16</v>
      </c>
      <c r="E23" s="220">
        <f t="shared" si="1"/>
        <v>33</v>
      </c>
      <c r="F23" s="138">
        <v>33</v>
      </c>
      <c r="G23" s="101">
        <f>SUM(E23-F23)</f>
        <v>0</v>
      </c>
      <c r="H23" s="133" t="s">
        <v>387</v>
      </c>
      <c r="I23" s="16" t="s">
        <v>220</v>
      </c>
      <c r="J23" s="140">
        <v>10</v>
      </c>
      <c r="K23" s="81" t="s">
        <v>59</v>
      </c>
      <c r="L23" s="70">
        <v>11696.43</v>
      </c>
      <c r="M23" t="s">
        <v>89</v>
      </c>
    </row>
    <row r="24" spans="1:13" ht="5.25" customHeight="1" thickBot="1">
      <c r="A24" s="232"/>
      <c r="B24" s="233"/>
      <c r="C24" s="228" t="s">
        <v>125</v>
      </c>
      <c r="D24" s="228" t="s">
        <v>125</v>
      </c>
      <c r="E24" s="228" t="s">
        <v>125</v>
      </c>
      <c r="F24" s="229" t="s">
        <v>125</v>
      </c>
      <c r="G24" s="240" t="s">
        <v>125</v>
      </c>
      <c r="H24" s="245"/>
      <c r="I24" s="242"/>
      <c r="J24" s="229"/>
      <c r="K24" s="228"/>
      <c r="L24" s="230" t="s">
        <v>125</v>
      </c>
      <c r="M24" s="231"/>
    </row>
    <row r="25" spans="1:13" ht="12.75">
      <c r="A25" s="84" t="s">
        <v>51</v>
      </c>
      <c r="B25" t="s">
        <v>142</v>
      </c>
      <c r="C25" s="117">
        <v>3</v>
      </c>
      <c r="D25" s="85"/>
      <c r="E25" s="118">
        <f>SUM(C25:D25)</f>
        <v>3</v>
      </c>
      <c r="F25" s="142">
        <v>3</v>
      </c>
      <c r="G25" s="87">
        <f>SUM(E15+E28+E25-F25)</f>
        <v>0</v>
      </c>
      <c r="H25" s="133" t="s">
        <v>388</v>
      </c>
      <c r="I25" s="16" t="s">
        <v>233</v>
      </c>
      <c r="J25" s="131">
        <v>20</v>
      </c>
      <c r="K25" s="16" t="s">
        <v>60</v>
      </c>
      <c r="L25" s="73"/>
      <c r="M25" t="s">
        <v>89</v>
      </c>
    </row>
    <row r="26" spans="1:13" ht="12.75">
      <c r="A26" s="26" t="s">
        <v>51</v>
      </c>
      <c r="B26" t="s">
        <v>155</v>
      </c>
      <c r="C26" s="58" t="s">
        <v>124</v>
      </c>
      <c r="D26" s="58" t="s">
        <v>124</v>
      </c>
      <c r="E26" s="58" t="s">
        <v>124</v>
      </c>
      <c r="F26" s="42" t="s">
        <v>172</v>
      </c>
      <c r="G26" s="40" t="s">
        <v>175</v>
      </c>
      <c r="H26" s="133" t="s">
        <v>388</v>
      </c>
      <c r="I26" s="16" t="s">
        <v>233</v>
      </c>
      <c r="J26" s="82">
        <v>36</v>
      </c>
      <c r="K26" s="81" t="s">
        <v>139</v>
      </c>
      <c r="L26" s="50"/>
      <c r="M26" t="s">
        <v>89</v>
      </c>
    </row>
    <row r="27" spans="1:13" ht="12.75">
      <c r="A27" s="26" t="s">
        <v>51</v>
      </c>
      <c r="B27" t="s">
        <v>156</v>
      </c>
      <c r="C27" s="58" t="s">
        <v>124</v>
      </c>
      <c r="D27" s="58" t="s">
        <v>124</v>
      </c>
      <c r="E27" s="58" t="s">
        <v>124</v>
      </c>
      <c r="F27" s="42" t="s">
        <v>172</v>
      </c>
      <c r="G27" s="40" t="s">
        <v>175</v>
      </c>
      <c r="H27" s="133" t="s">
        <v>388</v>
      </c>
      <c r="I27" s="16" t="s">
        <v>233</v>
      </c>
      <c r="J27" s="82">
        <v>36</v>
      </c>
      <c r="K27" s="81" t="s">
        <v>140</v>
      </c>
      <c r="L27" s="50"/>
      <c r="M27" t="s">
        <v>89</v>
      </c>
    </row>
    <row r="28" spans="1:13" ht="13.5" thickBot="1">
      <c r="A28" s="75" t="s">
        <v>80</v>
      </c>
      <c r="B28" t="s">
        <v>79</v>
      </c>
      <c r="C28" s="141"/>
      <c r="D28" s="74"/>
      <c r="E28" s="138">
        <f>SUM(C28:D28)</f>
        <v>0</v>
      </c>
      <c r="F28" s="139" t="s">
        <v>172</v>
      </c>
      <c r="G28" s="76" t="s">
        <v>175</v>
      </c>
      <c r="H28" s="133" t="s">
        <v>388</v>
      </c>
      <c r="I28" s="16" t="s">
        <v>233</v>
      </c>
      <c r="J28" s="140">
        <v>36</v>
      </c>
      <c r="K28" s="81" t="s">
        <v>141</v>
      </c>
      <c r="L28" s="70"/>
      <c r="M28" t="s">
        <v>89</v>
      </c>
    </row>
    <row r="29" spans="1:13" ht="5.25" customHeight="1" thickBot="1">
      <c r="A29" s="232"/>
      <c r="B29" s="234"/>
      <c r="C29" s="228" t="s">
        <v>125</v>
      </c>
      <c r="D29" s="228" t="s">
        <v>125</v>
      </c>
      <c r="E29" s="228" t="s">
        <v>125</v>
      </c>
      <c r="F29" s="229" t="s">
        <v>125</v>
      </c>
      <c r="G29" s="240" t="s">
        <v>125</v>
      </c>
      <c r="H29" s="245"/>
      <c r="I29" s="235"/>
      <c r="J29" s="229"/>
      <c r="K29" s="236"/>
      <c r="L29" s="230" t="s">
        <v>125</v>
      </c>
      <c r="M29" s="231"/>
    </row>
    <row r="30" spans="1:13" ht="12.75">
      <c r="A30" s="84" t="s">
        <v>52</v>
      </c>
      <c r="B30" t="s">
        <v>322</v>
      </c>
      <c r="C30" s="117">
        <v>2</v>
      </c>
      <c r="D30" s="85">
        <v>3</v>
      </c>
      <c r="E30" s="118">
        <f>SUM(C30:D30)</f>
        <v>5</v>
      </c>
      <c r="F30" s="142">
        <v>31</v>
      </c>
      <c r="G30" s="87">
        <f>SUM(E40+E39+E38+E37+E33+E32+E31+E30-F30)</f>
        <v>0</v>
      </c>
      <c r="H30" s="133" t="s">
        <v>389</v>
      </c>
      <c r="I30" s="16" t="s">
        <v>247</v>
      </c>
      <c r="J30" s="131">
        <v>30</v>
      </c>
      <c r="K30" s="16" t="s">
        <v>64</v>
      </c>
      <c r="L30" s="73">
        <v>5095.08</v>
      </c>
      <c r="M30" t="s">
        <v>89</v>
      </c>
    </row>
    <row r="31" spans="1:13" ht="12.75">
      <c r="A31" s="26" t="s">
        <v>52</v>
      </c>
      <c r="B31" t="s">
        <v>399</v>
      </c>
      <c r="C31" s="25">
        <v>18</v>
      </c>
      <c r="D31" s="30">
        <v>7</v>
      </c>
      <c r="E31" s="58">
        <f>SUM(C31:D31)</f>
        <v>25</v>
      </c>
      <c r="F31" s="42" t="s">
        <v>172</v>
      </c>
      <c r="G31" s="40" t="s">
        <v>173</v>
      </c>
      <c r="H31" s="133" t="s">
        <v>389</v>
      </c>
      <c r="I31" s="16" t="s">
        <v>247</v>
      </c>
      <c r="J31" s="82">
        <v>38</v>
      </c>
      <c r="K31" s="81" t="s">
        <v>143</v>
      </c>
      <c r="L31" s="50">
        <v>38634.7</v>
      </c>
      <c r="M31" t="s">
        <v>89</v>
      </c>
    </row>
    <row r="32" spans="1:13" ht="12.75">
      <c r="A32" s="26" t="s">
        <v>52</v>
      </c>
      <c r="B32" t="s">
        <v>400</v>
      </c>
      <c r="C32" s="25"/>
      <c r="D32" s="30"/>
      <c r="E32" s="58">
        <f>SUM(C32:D32)</f>
        <v>0</v>
      </c>
      <c r="F32" s="42" t="s">
        <v>172</v>
      </c>
      <c r="G32" s="40" t="s">
        <v>173</v>
      </c>
      <c r="H32" s="133" t="s">
        <v>389</v>
      </c>
      <c r="I32" s="16" t="s">
        <v>247</v>
      </c>
      <c r="J32" s="82">
        <v>32</v>
      </c>
      <c r="K32" s="81" t="s">
        <v>61</v>
      </c>
      <c r="L32" s="50"/>
      <c r="M32" t="s">
        <v>89</v>
      </c>
    </row>
    <row r="33" spans="1:13" ht="12.75">
      <c r="A33" s="26" t="s">
        <v>52</v>
      </c>
      <c r="B33" t="s">
        <v>401</v>
      </c>
      <c r="C33" s="25"/>
      <c r="D33" s="30"/>
      <c r="E33" s="58">
        <f>SUM(C33:D33)</f>
        <v>0</v>
      </c>
      <c r="F33" s="42" t="s">
        <v>172</v>
      </c>
      <c r="G33" s="40" t="s">
        <v>173</v>
      </c>
      <c r="H33" s="133" t="s">
        <v>389</v>
      </c>
      <c r="I33" s="16" t="s">
        <v>247</v>
      </c>
      <c r="J33" s="82">
        <v>39</v>
      </c>
      <c r="K33" s="81" t="s">
        <v>267</v>
      </c>
      <c r="L33" s="50"/>
      <c r="M33" t="s">
        <v>89</v>
      </c>
    </row>
    <row r="34" spans="1:13" ht="12.75">
      <c r="A34" s="26" t="s">
        <v>52</v>
      </c>
      <c r="B34" t="s">
        <v>402</v>
      </c>
      <c r="C34" s="58" t="s">
        <v>124</v>
      </c>
      <c r="D34" s="58" t="s">
        <v>124</v>
      </c>
      <c r="E34" s="58" t="s">
        <v>124</v>
      </c>
      <c r="F34" s="42" t="s">
        <v>172</v>
      </c>
      <c r="G34" s="40" t="s">
        <v>173</v>
      </c>
      <c r="H34" s="133" t="s">
        <v>389</v>
      </c>
      <c r="I34" s="16" t="s">
        <v>247</v>
      </c>
      <c r="J34" s="170" t="s">
        <v>269</v>
      </c>
      <c r="K34" s="81" t="s">
        <v>74</v>
      </c>
      <c r="L34" s="50">
        <v>4379.15</v>
      </c>
      <c r="M34" t="s">
        <v>89</v>
      </c>
    </row>
    <row r="35" spans="1:13" ht="12.75">
      <c r="A35" s="26" t="s">
        <v>52</v>
      </c>
      <c r="B35" t="s">
        <v>403</v>
      </c>
      <c r="C35" s="58" t="s">
        <v>124</v>
      </c>
      <c r="D35" s="58" t="s">
        <v>124</v>
      </c>
      <c r="E35" s="58" t="s">
        <v>124</v>
      </c>
      <c r="F35" s="42" t="s">
        <v>172</v>
      </c>
      <c r="G35" s="40" t="s">
        <v>173</v>
      </c>
      <c r="H35" s="133" t="s">
        <v>389</v>
      </c>
      <c r="I35" s="16" t="s">
        <v>247</v>
      </c>
      <c r="J35" s="170" t="s">
        <v>269</v>
      </c>
      <c r="K35" s="81" t="s">
        <v>137</v>
      </c>
      <c r="L35" s="50">
        <v>141.35</v>
      </c>
      <c r="M35" t="s">
        <v>89</v>
      </c>
    </row>
    <row r="36" spans="1:13" ht="12.75">
      <c r="A36" s="75" t="s">
        <v>52</v>
      </c>
      <c r="B36" t="s">
        <v>404</v>
      </c>
      <c r="C36" s="138" t="s">
        <v>124</v>
      </c>
      <c r="D36" s="138" t="s">
        <v>124</v>
      </c>
      <c r="E36" s="138" t="s">
        <v>124</v>
      </c>
      <c r="F36" s="139" t="s">
        <v>172</v>
      </c>
      <c r="G36" s="76" t="s">
        <v>173</v>
      </c>
      <c r="H36" s="133" t="s">
        <v>389</v>
      </c>
      <c r="I36" s="16" t="s">
        <v>247</v>
      </c>
      <c r="J36" s="170" t="s">
        <v>269</v>
      </c>
      <c r="K36" s="81" t="s">
        <v>138</v>
      </c>
      <c r="L36" s="70">
        <v>26.4</v>
      </c>
      <c r="M36" t="s">
        <v>89</v>
      </c>
    </row>
    <row r="37" spans="1:13" ht="12.75">
      <c r="A37" s="75" t="s">
        <v>52</v>
      </c>
      <c r="B37" t="s">
        <v>405</v>
      </c>
      <c r="C37" s="25"/>
      <c r="D37" s="30"/>
      <c r="E37" s="58">
        <f>SUM(C37:D37)</f>
        <v>0</v>
      </c>
      <c r="F37" s="42" t="s">
        <v>172</v>
      </c>
      <c r="G37" s="40" t="s">
        <v>173</v>
      </c>
      <c r="H37" s="244" t="s">
        <v>389</v>
      </c>
      <c r="I37" s="16" t="s">
        <v>247</v>
      </c>
      <c r="J37" s="218">
        <v>51</v>
      </c>
      <c r="K37" s="81" t="s">
        <v>324</v>
      </c>
      <c r="L37" s="70"/>
      <c r="M37" t="s">
        <v>89</v>
      </c>
    </row>
    <row r="38" spans="1:13" ht="12.75">
      <c r="A38" s="75" t="s">
        <v>52</v>
      </c>
      <c r="B38" t="s">
        <v>406</v>
      </c>
      <c r="C38" s="25"/>
      <c r="D38" s="30"/>
      <c r="E38" s="58">
        <f>SUM(C38:D38)</f>
        <v>0</v>
      </c>
      <c r="F38" s="42" t="s">
        <v>172</v>
      </c>
      <c r="G38" s="40" t="s">
        <v>173</v>
      </c>
      <c r="H38" s="244" t="s">
        <v>389</v>
      </c>
      <c r="I38" s="16" t="s">
        <v>247</v>
      </c>
      <c r="J38" s="218">
        <v>52</v>
      </c>
      <c r="K38" s="81" t="s">
        <v>328</v>
      </c>
      <c r="L38" s="70"/>
      <c r="M38" t="s">
        <v>89</v>
      </c>
    </row>
    <row r="39" spans="1:13" ht="12.75">
      <c r="A39" s="75" t="s">
        <v>52</v>
      </c>
      <c r="B39" t="s">
        <v>407</v>
      </c>
      <c r="C39" s="25">
        <v>1</v>
      </c>
      <c r="D39" s="30"/>
      <c r="E39" s="58">
        <f>SUM(C39:D39)</f>
        <v>1</v>
      </c>
      <c r="F39" s="42" t="s">
        <v>172</v>
      </c>
      <c r="G39" s="40" t="s">
        <v>173</v>
      </c>
      <c r="H39" s="244" t="s">
        <v>389</v>
      </c>
      <c r="I39" s="16" t="s">
        <v>247</v>
      </c>
      <c r="J39" s="218">
        <v>53</v>
      </c>
      <c r="K39" s="81" t="s">
        <v>333</v>
      </c>
      <c r="L39" s="70"/>
      <c r="M39" t="s">
        <v>89</v>
      </c>
    </row>
    <row r="40" spans="1:13" ht="12.75">
      <c r="A40" s="75" t="s">
        <v>52</v>
      </c>
      <c r="B40" t="s">
        <v>408</v>
      </c>
      <c r="C40" s="25"/>
      <c r="D40" s="30"/>
      <c r="E40" s="58">
        <f>SUM(C40:D40)</f>
        <v>0</v>
      </c>
      <c r="F40" s="42" t="s">
        <v>172</v>
      </c>
      <c r="G40" s="40" t="s">
        <v>173</v>
      </c>
      <c r="H40" s="244" t="s">
        <v>389</v>
      </c>
      <c r="I40" s="16" t="s">
        <v>247</v>
      </c>
      <c r="J40" s="218">
        <v>54</v>
      </c>
      <c r="K40" s="81" t="s">
        <v>335</v>
      </c>
      <c r="L40" s="70"/>
      <c r="M40" t="s">
        <v>89</v>
      </c>
    </row>
    <row r="41" spans="1:13" ht="12.75">
      <c r="A41" s="75" t="s">
        <v>52</v>
      </c>
      <c r="B41" t="s">
        <v>409</v>
      </c>
      <c r="C41" s="58" t="s">
        <v>124</v>
      </c>
      <c r="D41" s="58" t="s">
        <v>124</v>
      </c>
      <c r="E41" s="58" t="s">
        <v>124</v>
      </c>
      <c r="F41" s="42" t="s">
        <v>172</v>
      </c>
      <c r="G41" s="40" t="s">
        <v>173</v>
      </c>
      <c r="H41" s="246" t="s">
        <v>389</v>
      </c>
      <c r="I41" s="16" t="s">
        <v>247</v>
      </c>
      <c r="J41" s="170" t="s">
        <v>334</v>
      </c>
      <c r="K41" s="81" t="s">
        <v>325</v>
      </c>
      <c r="L41" s="70"/>
      <c r="M41" t="s">
        <v>89</v>
      </c>
    </row>
    <row r="42" spans="1:13" ht="12.75">
      <c r="A42" s="75" t="s">
        <v>52</v>
      </c>
      <c r="B42" t="s">
        <v>410</v>
      </c>
      <c r="C42" s="58" t="s">
        <v>124</v>
      </c>
      <c r="D42" s="58" t="s">
        <v>124</v>
      </c>
      <c r="E42" s="58" t="s">
        <v>124</v>
      </c>
      <c r="F42" s="42" t="s">
        <v>172</v>
      </c>
      <c r="G42" s="40" t="s">
        <v>173</v>
      </c>
      <c r="H42" s="246" t="s">
        <v>389</v>
      </c>
      <c r="I42" s="16" t="s">
        <v>247</v>
      </c>
      <c r="J42" s="170" t="s">
        <v>334</v>
      </c>
      <c r="K42" s="81" t="s">
        <v>326</v>
      </c>
      <c r="L42" s="70"/>
      <c r="M42" t="s">
        <v>89</v>
      </c>
    </row>
    <row r="43" spans="1:13" ht="13.5" thickBot="1">
      <c r="A43" s="75" t="s">
        <v>52</v>
      </c>
      <c r="B43" t="s">
        <v>411</v>
      </c>
      <c r="C43" s="138" t="s">
        <v>124</v>
      </c>
      <c r="D43" s="138" t="s">
        <v>124</v>
      </c>
      <c r="E43" s="138" t="s">
        <v>124</v>
      </c>
      <c r="F43" s="139" t="s">
        <v>172</v>
      </c>
      <c r="G43" s="76" t="s">
        <v>173</v>
      </c>
      <c r="H43" s="246" t="s">
        <v>389</v>
      </c>
      <c r="I43" s="16" t="s">
        <v>247</v>
      </c>
      <c r="J43" s="237" t="s">
        <v>334</v>
      </c>
      <c r="K43" s="81" t="s">
        <v>327</v>
      </c>
      <c r="L43" s="70"/>
      <c r="M43" t="s">
        <v>89</v>
      </c>
    </row>
    <row r="44" spans="1:13" ht="5.25" customHeight="1" thickBot="1">
      <c r="A44" s="232"/>
      <c r="B44" s="233"/>
      <c r="C44" s="228" t="s">
        <v>125</v>
      </c>
      <c r="D44" s="228" t="s">
        <v>125</v>
      </c>
      <c r="E44" s="228" t="s">
        <v>125</v>
      </c>
      <c r="F44" s="229" t="s">
        <v>125</v>
      </c>
      <c r="G44" s="240" t="s">
        <v>125</v>
      </c>
      <c r="H44" s="245"/>
      <c r="I44" s="242"/>
      <c r="J44" s="229"/>
      <c r="K44" s="228"/>
      <c r="L44" s="230" t="s">
        <v>125</v>
      </c>
      <c r="M44" s="231"/>
    </row>
    <row r="45" spans="1:13" ht="12.75">
      <c r="A45" s="84" t="s">
        <v>53</v>
      </c>
      <c r="B45" t="s">
        <v>196</v>
      </c>
      <c r="C45" s="117"/>
      <c r="D45" s="85"/>
      <c r="E45" s="118">
        <f aca="true" t="shared" si="2" ref="E45:E56">SUM(C45:D45)</f>
        <v>0</v>
      </c>
      <c r="F45" s="118"/>
      <c r="G45" s="87">
        <f aca="true" t="shared" si="3" ref="G45:G51">SUM(E45-F45)</f>
        <v>0</v>
      </c>
      <c r="H45" s="244" t="s">
        <v>389</v>
      </c>
      <c r="I45" s="16" t="s">
        <v>349</v>
      </c>
      <c r="J45" s="131">
        <v>73</v>
      </c>
      <c r="K45" s="81" t="s">
        <v>467</v>
      </c>
      <c r="L45" s="73"/>
      <c r="M45" t="s">
        <v>89</v>
      </c>
    </row>
    <row r="46" spans="1:13" ht="12.75">
      <c r="A46" s="26" t="s">
        <v>53</v>
      </c>
      <c r="B46" t="s">
        <v>197</v>
      </c>
      <c r="C46" s="25">
        <v>1</v>
      </c>
      <c r="D46" s="30"/>
      <c r="E46" s="58">
        <f t="shared" si="2"/>
        <v>1</v>
      </c>
      <c r="F46" s="58">
        <v>1</v>
      </c>
      <c r="G46" s="87">
        <f t="shared" si="3"/>
        <v>0</v>
      </c>
      <c r="H46" s="244" t="s">
        <v>389</v>
      </c>
      <c r="I46" s="16" t="s">
        <v>351</v>
      </c>
      <c r="J46" s="82">
        <v>74</v>
      </c>
      <c r="K46" s="81" t="s">
        <v>160</v>
      </c>
      <c r="L46" s="50">
        <v>2737.07</v>
      </c>
      <c r="M46" t="s">
        <v>89</v>
      </c>
    </row>
    <row r="47" spans="1:13" ht="12.75">
      <c r="A47" s="26" t="s">
        <v>53</v>
      </c>
      <c r="B47" t="s">
        <v>198</v>
      </c>
      <c r="C47" s="25"/>
      <c r="D47" s="30">
        <v>1</v>
      </c>
      <c r="E47" s="58">
        <f t="shared" si="2"/>
        <v>1</v>
      </c>
      <c r="F47" s="58">
        <v>1</v>
      </c>
      <c r="G47" s="87">
        <f t="shared" si="3"/>
        <v>0</v>
      </c>
      <c r="H47" s="244" t="s">
        <v>389</v>
      </c>
      <c r="I47" s="16" t="s">
        <v>352</v>
      </c>
      <c r="J47" s="82">
        <v>75</v>
      </c>
      <c r="K47" s="81" t="s">
        <v>161</v>
      </c>
      <c r="L47" s="50"/>
      <c r="M47" t="s">
        <v>89</v>
      </c>
    </row>
    <row r="48" spans="1:13" ht="12.75">
      <c r="A48" s="26" t="s">
        <v>53</v>
      </c>
      <c r="B48" t="s">
        <v>199</v>
      </c>
      <c r="C48" s="25">
        <v>1</v>
      </c>
      <c r="D48" s="30">
        <v>1</v>
      </c>
      <c r="E48" s="58">
        <f t="shared" si="2"/>
        <v>2</v>
      </c>
      <c r="F48" s="58">
        <v>2</v>
      </c>
      <c r="G48" s="87">
        <f>SUM(E48+E16+E55-F48)</f>
        <v>0</v>
      </c>
      <c r="H48" s="244" t="s">
        <v>389</v>
      </c>
      <c r="I48" s="16" t="s">
        <v>319</v>
      </c>
      <c r="J48" s="82">
        <v>76</v>
      </c>
      <c r="K48" s="16" t="s">
        <v>162</v>
      </c>
      <c r="L48" s="50">
        <v>6569.87</v>
      </c>
      <c r="M48" t="s">
        <v>89</v>
      </c>
    </row>
    <row r="49" spans="1:13" ht="12.75">
      <c r="A49" s="26" t="s">
        <v>53</v>
      </c>
      <c r="B49" t="s">
        <v>341</v>
      </c>
      <c r="C49" s="25"/>
      <c r="D49" s="30"/>
      <c r="E49" s="58">
        <f t="shared" si="2"/>
        <v>0</v>
      </c>
      <c r="F49" s="58"/>
      <c r="G49" s="87">
        <f t="shared" si="3"/>
        <v>0</v>
      </c>
      <c r="H49" s="244" t="s">
        <v>389</v>
      </c>
      <c r="I49" s="16" t="s">
        <v>353</v>
      </c>
      <c r="J49" s="82">
        <v>55</v>
      </c>
      <c r="K49" s="81" t="s">
        <v>354</v>
      </c>
      <c r="L49" s="50"/>
      <c r="M49" t="s">
        <v>89</v>
      </c>
    </row>
    <row r="50" spans="1:13" ht="12.75">
      <c r="A50" s="26" t="s">
        <v>53</v>
      </c>
      <c r="B50" t="s">
        <v>342</v>
      </c>
      <c r="C50" s="25">
        <v>1</v>
      </c>
      <c r="D50" s="30"/>
      <c r="E50" s="58">
        <f t="shared" si="2"/>
        <v>1</v>
      </c>
      <c r="F50" s="58">
        <v>1</v>
      </c>
      <c r="G50" s="87">
        <f t="shared" si="3"/>
        <v>0</v>
      </c>
      <c r="H50" s="244" t="s">
        <v>389</v>
      </c>
      <c r="I50" s="16" t="s">
        <v>355</v>
      </c>
      <c r="J50" s="82">
        <v>56</v>
      </c>
      <c r="K50" s="81" t="s">
        <v>356</v>
      </c>
      <c r="L50" s="50"/>
      <c r="M50" t="s">
        <v>89</v>
      </c>
    </row>
    <row r="51" spans="1:13" ht="12.75">
      <c r="A51" s="26" t="s">
        <v>53</v>
      </c>
      <c r="B51" t="s">
        <v>343</v>
      </c>
      <c r="C51" s="25"/>
      <c r="D51" s="30"/>
      <c r="E51" s="58">
        <f t="shared" si="2"/>
        <v>0</v>
      </c>
      <c r="F51" s="24"/>
      <c r="G51" s="87">
        <f t="shared" si="3"/>
        <v>0</v>
      </c>
      <c r="H51" s="244" t="s">
        <v>389</v>
      </c>
      <c r="I51" s="16" t="s">
        <v>357</v>
      </c>
      <c r="J51" s="82">
        <v>57</v>
      </c>
      <c r="K51" s="81" t="s">
        <v>358</v>
      </c>
      <c r="L51" s="50"/>
      <c r="M51" t="s">
        <v>89</v>
      </c>
    </row>
    <row r="52" spans="1:13" ht="13.5" thickBot="1">
      <c r="A52" s="75" t="s">
        <v>53</v>
      </c>
      <c r="B52" t="s">
        <v>344</v>
      </c>
      <c r="C52" s="141"/>
      <c r="D52" s="74"/>
      <c r="E52" s="138">
        <f t="shared" si="2"/>
        <v>0</v>
      </c>
      <c r="F52" s="138"/>
      <c r="G52" s="101">
        <f>SUM(E52+E17+E56-F52)</f>
        <v>0</v>
      </c>
      <c r="H52" s="244" t="s">
        <v>389</v>
      </c>
      <c r="I52" s="16" t="s">
        <v>320</v>
      </c>
      <c r="J52" s="140">
        <v>58</v>
      </c>
      <c r="K52" s="16" t="s">
        <v>359</v>
      </c>
      <c r="L52" s="70"/>
      <c r="M52" t="s">
        <v>89</v>
      </c>
    </row>
    <row r="53" spans="1:13" ht="5.25" customHeight="1" thickBot="1">
      <c r="A53" s="232"/>
      <c r="B53" s="234"/>
      <c r="C53" s="228" t="s">
        <v>125</v>
      </c>
      <c r="D53" s="228" t="s">
        <v>125</v>
      </c>
      <c r="E53" s="228" t="s">
        <v>125</v>
      </c>
      <c r="F53" s="229" t="s">
        <v>125</v>
      </c>
      <c r="G53" s="240" t="s">
        <v>125</v>
      </c>
      <c r="H53" s="245"/>
      <c r="I53" s="235"/>
      <c r="J53" s="229"/>
      <c r="K53" s="236"/>
      <c r="L53" s="230" t="s">
        <v>125</v>
      </c>
      <c r="M53" s="231"/>
    </row>
    <row r="54" spans="1:13" ht="15">
      <c r="A54" s="84" t="s">
        <v>54</v>
      </c>
      <c r="B54" s="219" t="s">
        <v>360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4" t="s">
        <v>387</v>
      </c>
      <c r="I54" s="16" t="s">
        <v>249</v>
      </c>
      <c r="J54" s="131">
        <v>11</v>
      </c>
      <c r="K54" s="81" t="s">
        <v>62</v>
      </c>
      <c r="L54" s="73"/>
      <c r="M54" t="s">
        <v>89</v>
      </c>
    </row>
    <row r="55" spans="1:13" ht="15">
      <c r="A55" s="26" t="s">
        <v>54</v>
      </c>
      <c r="B55" s="219" t="s">
        <v>412</v>
      </c>
      <c r="C55" s="57"/>
      <c r="D55" s="30"/>
      <c r="E55" s="58">
        <f t="shared" si="2"/>
        <v>0</v>
      </c>
      <c r="F55" s="42" t="s">
        <v>172</v>
      </c>
      <c r="G55" s="87" t="s">
        <v>461</v>
      </c>
      <c r="H55" s="244" t="s">
        <v>389</v>
      </c>
      <c r="I55" s="71" t="s">
        <v>319</v>
      </c>
      <c r="J55" s="82">
        <v>45</v>
      </c>
      <c r="K55" s="81" t="s">
        <v>163</v>
      </c>
      <c r="L55" s="50"/>
      <c r="M55" t="s">
        <v>89</v>
      </c>
    </row>
    <row r="56" spans="1:13" ht="15.75" thickBot="1">
      <c r="A56" s="75" t="s">
        <v>54</v>
      </c>
      <c r="B56" s="219" t="s">
        <v>413</v>
      </c>
      <c r="C56" s="141"/>
      <c r="D56" s="74"/>
      <c r="E56" s="138">
        <f t="shared" si="2"/>
        <v>0</v>
      </c>
      <c r="F56" s="42" t="s">
        <v>172</v>
      </c>
      <c r="G56" s="87" t="s">
        <v>462</v>
      </c>
      <c r="H56" s="244" t="s">
        <v>389</v>
      </c>
      <c r="I56" s="16" t="s">
        <v>320</v>
      </c>
      <c r="J56" s="140">
        <v>59</v>
      </c>
      <c r="K56" s="81" t="s">
        <v>361</v>
      </c>
      <c r="L56" s="70"/>
      <c r="M56" t="s">
        <v>89</v>
      </c>
    </row>
    <row r="57" spans="1:13" ht="5.25" customHeight="1" thickBot="1">
      <c r="A57" s="232"/>
      <c r="B57" s="234"/>
      <c r="C57" s="228" t="s">
        <v>125</v>
      </c>
      <c r="D57" s="228" t="s">
        <v>125</v>
      </c>
      <c r="E57" s="228" t="s">
        <v>125</v>
      </c>
      <c r="F57" s="229" t="s">
        <v>125</v>
      </c>
      <c r="G57" s="240" t="s">
        <v>125</v>
      </c>
      <c r="H57" s="245"/>
      <c r="I57" s="235"/>
      <c r="J57" s="229"/>
      <c r="K57" s="236"/>
      <c r="L57" s="230" t="s">
        <v>125</v>
      </c>
      <c r="M57" s="231"/>
    </row>
    <row r="58" spans="1:13" ht="12.75">
      <c r="A58" s="84" t="s">
        <v>55</v>
      </c>
      <c r="B58" t="s">
        <v>254</v>
      </c>
      <c r="C58" s="117">
        <v>1</v>
      </c>
      <c r="D58" s="85"/>
      <c r="E58" s="118">
        <f aca="true" t="shared" si="4" ref="E58:E68">SUM(C58:D58)</f>
        <v>1</v>
      </c>
      <c r="F58" s="142">
        <v>9</v>
      </c>
      <c r="G58" s="87">
        <f>SUM(E60+E59+E58-F58)</f>
        <v>0</v>
      </c>
      <c r="H58" s="244" t="s">
        <v>387</v>
      </c>
      <c r="I58" s="16" t="s">
        <v>253</v>
      </c>
      <c r="J58" s="131">
        <v>2</v>
      </c>
      <c r="K58" s="16" t="s">
        <v>260</v>
      </c>
      <c r="L58" s="73">
        <v>1705.88</v>
      </c>
      <c r="M58" t="s">
        <v>89</v>
      </c>
    </row>
    <row r="59" spans="1:13" ht="12.75">
      <c r="A59" s="26" t="s">
        <v>55</v>
      </c>
      <c r="B59" t="s">
        <v>250</v>
      </c>
      <c r="C59" s="25">
        <v>7</v>
      </c>
      <c r="D59" s="30"/>
      <c r="E59" s="58">
        <f t="shared" si="4"/>
        <v>7</v>
      </c>
      <c r="F59" s="42" t="s">
        <v>172</v>
      </c>
      <c r="G59" s="40" t="s">
        <v>266</v>
      </c>
      <c r="H59" s="244" t="s">
        <v>387</v>
      </c>
      <c r="I59" s="16" t="s">
        <v>253</v>
      </c>
      <c r="J59" s="82">
        <v>6</v>
      </c>
      <c r="K59" s="81" t="s">
        <v>261</v>
      </c>
      <c r="L59" s="50">
        <v>996.25</v>
      </c>
      <c r="M59" t="s">
        <v>89</v>
      </c>
    </row>
    <row r="60" spans="1:255" ht="12.75">
      <c r="A60" s="26" t="s">
        <v>55</v>
      </c>
      <c r="B60" t="s">
        <v>251</v>
      </c>
      <c r="C60" s="25"/>
      <c r="D60" s="30">
        <v>1</v>
      </c>
      <c r="E60" s="58">
        <f t="shared" si="4"/>
        <v>1</v>
      </c>
      <c r="F60" s="42" t="s">
        <v>172</v>
      </c>
      <c r="G60" s="40" t="s">
        <v>266</v>
      </c>
      <c r="H60" s="244" t="s">
        <v>387</v>
      </c>
      <c r="I60" s="16" t="s">
        <v>253</v>
      </c>
      <c r="J60" s="82">
        <v>16</v>
      </c>
      <c r="K60" s="81" t="s">
        <v>262</v>
      </c>
      <c r="L60" s="50"/>
      <c r="M60" t="s">
        <v>89</v>
      </c>
      <c r="O60" s="16"/>
      <c r="Q60" s="16"/>
      <c r="S60" s="16"/>
      <c r="U60" s="16"/>
      <c r="W60" s="16"/>
      <c r="Y60" s="16"/>
      <c r="AA60" s="16"/>
      <c r="AC60" s="16"/>
      <c r="AE60" s="16"/>
      <c r="AG60" s="16"/>
      <c r="AI60" s="16"/>
      <c r="AK60" s="16"/>
      <c r="AM60" s="16"/>
      <c r="AO60" s="16"/>
      <c r="AQ60" s="16"/>
      <c r="AS60" s="16"/>
      <c r="AU60" s="16"/>
      <c r="AW60" s="16"/>
      <c r="AY60" s="16"/>
      <c r="BA60" s="16"/>
      <c r="BC60" s="16"/>
      <c r="BE60" s="16"/>
      <c r="BG60" s="16"/>
      <c r="BI60" s="16"/>
      <c r="BK60" s="16"/>
      <c r="BM60" s="16"/>
      <c r="BO60" s="16"/>
      <c r="BQ60" s="16"/>
      <c r="BS60" s="16"/>
      <c r="BU60" s="16"/>
      <c r="BW60" s="16"/>
      <c r="BY60" s="16"/>
      <c r="CA60" s="16"/>
      <c r="CC60" s="16"/>
      <c r="CE60" s="16"/>
      <c r="CG60" s="16"/>
      <c r="CI60" s="16"/>
      <c r="CK60" s="16"/>
      <c r="CM60" s="16"/>
      <c r="CO60" s="16"/>
      <c r="CQ60" s="16"/>
      <c r="CS60" s="16"/>
      <c r="CU60" s="16"/>
      <c r="CW60" s="16"/>
      <c r="CY60" s="16"/>
      <c r="DA60" s="16"/>
      <c r="DC60" s="16"/>
      <c r="DE60" s="16"/>
      <c r="DG60" s="16"/>
      <c r="DI60" s="16"/>
      <c r="DK60" s="16"/>
      <c r="DM60" s="16"/>
      <c r="DO60" s="16"/>
      <c r="DQ60" s="16"/>
      <c r="DS60" s="16"/>
      <c r="DU60" s="16"/>
      <c r="DW60" s="16"/>
      <c r="DY60" s="16"/>
      <c r="EA60" s="16"/>
      <c r="EC60" s="16"/>
      <c r="EE60" s="16"/>
      <c r="EG60" s="16"/>
      <c r="EI60" s="16"/>
      <c r="EK60" s="16"/>
      <c r="EM60" s="16"/>
      <c r="EO60" s="16"/>
      <c r="EQ60" s="16"/>
      <c r="ES60" s="16"/>
      <c r="EU60" s="16"/>
      <c r="EW60" s="16"/>
      <c r="EY60" s="16"/>
      <c r="FA60" s="16"/>
      <c r="FC60" s="16"/>
      <c r="FE60" s="16"/>
      <c r="FG60" s="16"/>
      <c r="FI60" s="16"/>
      <c r="FK60" s="16"/>
      <c r="FM60" s="16"/>
      <c r="FO60" s="16"/>
      <c r="FQ60" s="16"/>
      <c r="FS60" s="16"/>
      <c r="FU60" s="16"/>
      <c r="FW60" s="16"/>
      <c r="FY60" s="16"/>
      <c r="GA60" s="16"/>
      <c r="GC60" s="16"/>
      <c r="GE60" s="16"/>
      <c r="GG60" s="16"/>
      <c r="GI60" s="16"/>
      <c r="GK60" s="16"/>
      <c r="GM60" s="16"/>
      <c r="GO60" s="16"/>
      <c r="GQ60" s="16"/>
      <c r="GS60" s="16"/>
      <c r="GU60" s="16"/>
      <c r="GW60" s="16"/>
      <c r="GY60" s="16"/>
      <c r="HA60" s="16"/>
      <c r="HC60" s="16"/>
      <c r="HE60" s="16"/>
      <c r="HG60" s="16"/>
      <c r="HI60" s="16"/>
      <c r="HK60" s="16"/>
      <c r="HM60" s="16"/>
      <c r="HO60" s="16"/>
      <c r="HQ60" s="16"/>
      <c r="HS60" s="16"/>
      <c r="HU60" s="16"/>
      <c r="HW60" s="16"/>
      <c r="HY60" s="16"/>
      <c r="IA60" s="16"/>
      <c r="IC60" s="16"/>
      <c r="IE60" s="16"/>
      <c r="IG60" s="16"/>
      <c r="II60" s="16"/>
      <c r="IK60" s="16"/>
      <c r="IM60" s="16"/>
      <c r="IO60" s="16"/>
      <c r="IQ60" s="16"/>
      <c r="IS60" s="16"/>
      <c r="IU60" s="16"/>
    </row>
    <row r="61" spans="1:255" ht="12.75">
      <c r="A61" s="26" t="s">
        <v>55</v>
      </c>
      <c r="B61" t="s">
        <v>252</v>
      </c>
      <c r="C61" s="25"/>
      <c r="D61" s="30"/>
      <c r="E61" s="58">
        <f t="shared" si="4"/>
        <v>0</v>
      </c>
      <c r="F61" s="138"/>
      <c r="G61" s="40">
        <f>SUM(E61-F61)</f>
        <v>0</v>
      </c>
      <c r="H61" s="244" t="s">
        <v>388</v>
      </c>
      <c r="I61" s="16" t="s">
        <v>259</v>
      </c>
      <c r="J61" s="82">
        <v>25</v>
      </c>
      <c r="K61" s="81" t="s">
        <v>263</v>
      </c>
      <c r="L61" s="50"/>
      <c r="M61" t="s">
        <v>89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55</v>
      </c>
      <c r="B62" t="s">
        <v>414</v>
      </c>
      <c r="C62" s="25">
        <v>1</v>
      </c>
      <c r="D62" s="30">
        <v>1</v>
      </c>
      <c r="E62" s="169">
        <f t="shared" si="4"/>
        <v>2</v>
      </c>
      <c r="F62" s="24">
        <v>2</v>
      </c>
      <c r="G62" s="40">
        <f>SUM(E62+E64-F62)</f>
        <v>0</v>
      </c>
      <c r="H62" s="244" t="s">
        <v>389</v>
      </c>
      <c r="I62" s="16" t="s">
        <v>362</v>
      </c>
      <c r="J62" s="82">
        <v>26</v>
      </c>
      <c r="K62" s="16" t="s">
        <v>264</v>
      </c>
      <c r="L62" s="50">
        <v>4689.98</v>
      </c>
      <c r="M62" t="s">
        <v>89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55</v>
      </c>
      <c r="B63" t="s">
        <v>415</v>
      </c>
      <c r="C63" s="141"/>
      <c r="D63" s="74"/>
      <c r="E63" s="169">
        <f t="shared" si="4"/>
        <v>0</v>
      </c>
      <c r="F63" s="24"/>
      <c r="G63" s="40">
        <f>SUM(E68+E63-F63)</f>
        <v>0</v>
      </c>
      <c r="H63" s="244" t="s">
        <v>389</v>
      </c>
      <c r="I63" s="16" t="s">
        <v>364</v>
      </c>
      <c r="J63" s="140">
        <v>28</v>
      </c>
      <c r="K63" s="16" t="s">
        <v>363</v>
      </c>
      <c r="L63" s="70"/>
      <c r="M63" t="s">
        <v>89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75" t="s">
        <v>55</v>
      </c>
      <c r="B64" t="s">
        <v>416</v>
      </c>
      <c r="C64" s="141"/>
      <c r="D64" s="74"/>
      <c r="E64" s="138">
        <f t="shared" si="4"/>
        <v>0</v>
      </c>
      <c r="F64" s="42" t="s">
        <v>172</v>
      </c>
      <c r="G64" s="40" t="s">
        <v>384</v>
      </c>
      <c r="H64" s="244" t="s">
        <v>389</v>
      </c>
      <c r="I64" s="16" t="s">
        <v>362</v>
      </c>
      <c r="J64" s="140">
        <v>27</v>
      </c>
      <c r="K64" s="81" t="s">
        <v>265</v>
      </c>
      <c r="L64" s="70"/>
      <c r="M64" t="s">
        <v>89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5" t="s">
        <v>55</v>
      </c>
      <c r="B65" t="s">
        <v>417</v>
      </c>
      <c r="C65" s="58" t="s">
        <v>124</v>
      </c>
      <c r="D65" s="58" t="s">
        <v>124</v>
      </c>
      <c r="E65" s="58" t="s">
        <v>124</v>
      </c>
      <c r="F65" s="58" t="s">
        <v>124</v>
      </c>
      <c r="G65" s="169" t="s">
        <v>124</v>
      </c>
      <c r="H65" s="246" t="s">
        <v>389</v>
      </c>
      <c r="I65" s="16" t="s">
        <v>362</v>
      </c>
      <c r="J65" s="140">
        <v>27</v>
      </c>
      <c r="K65" s="81" t="s">
        <v>369</v>
      </c>
      <c r="L65" s="70"/>
      <c r="M65" t="s">
        <v>89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5" t="s">
        <v>55</v>
      </c>
      <c r="B66" t="s">
        <v>403</v>
      </c>
      <c r="C66" s="58" t="s">
        <v>124</v>
      </c>
      <c r="D66" s="58" t="s">
        <v>124</v>
      </c>
      <c r="E66" s="58" t="s">
        <v>124</v>
      </c>
      <c r="F66" s="58" t="s">
        <v>124</v>
      </c>
      <c r="G66" s="169" t="s">
        <v>124</v>
      </c>
      <c r="H66" s="246" t="s">
        <v>389</v>
      </c>
      <c r="I66" s="16" t="s">
        <v>362</v>
      </c>
      <c r="J66" s="140">
        <v>27</v>
      </c>
      <c r="K66" s="81" t="s">
        <v>279</v>
      </c>
      <c r="L66" s="70"/>
      <c r="M66" t="s">
        <v>89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5" t="s">
        <v>55</v>
      </c>
      <c r="B67" t="s">
        <v>418</v>
      </c>
      <c r="C67" s="138" t="s">
        <v>124</v>
      </c>
      <c r="D67" s="138" t="s">
        <v>124</v>
      </c>
      <c r="E67" s="138" t="s">
        <v>124</v>
      </c>
      <c r="F67" s="58" t="s">
        <v>124</v>
      </c>
      <c r="G67" s="169" t="s">
        <v>124</v>
      </c>
      <c r="H67" s="246" t="s">
        <v>389</v>
      </c>
      <c r="I67" s="16" t="s">
        <v>362</v>
      </c>
      <c r="J67" s="140">
        <v>27</v>
      </c>
      <c r="K67" s="81" t="s">
        <v>280</v>
      </c>
      <c r="L67" s="70"/>
      <c r="M67" t="s">
        <v>89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5" t="s">
        <v>55</v>
      </c>
      <c r="B68" t="s">
        <v>419</v>
      </c>
      <c r="C68" s="141"/>
      <c r="D68" s="74"/>
      <c r="E68" s="138">
        <f t="shared" si="4"/>
        <v>0</v>
      </c>
      <c r="F68" s="42" t="s">
        <v>172</v>
      </c>
      <c r="G68" s="40" t="s">
        <v>383</v>
      </c>
      <c r="H68" s="133" t="s">
        <v>389</v>
      </c>
      <c r="I68" s="16" t="s">
        <v>364</v>
      </c>
      <c r="J68" s="140">
        <v>29</v>
      </c>
      <c r="K68" s="81" t="s">
        <v>365</v>
      </c>
      <c r="L68" s="70"/>
      <c r="M68" t="s">
        <v>89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5" t="s">
        <v>55</v>
      </c>
      <c r="B69" t="s">
        <v>420</v>
      </c>
      <c r="C69" s="58" t="s">
        <v>124</v>
      </c>
      <c r="D69" s="58" t="s">
        <v>124</v>
      </c>
      <c r="E69" s="58" t="s">
        <v>124</v>
      </c>
      <c r="F69" s="58" t="s">
        <v>124</v>
      </c>
      <c r="G69" s="169" t="s">
        <v>124</v>
      </c>
      <c r="H69" s="246" t="s">
        <v>389</v>
      </c>
      <c r="I69" s="16" t="s">
        <v>364</v>
      </c>
      <c r="J69" s="140">
        <v>29</v>
      </c>
      <c r="K69" s="81" t="s">
        <v>368</v>
      </c>
      <c r="L69" s="70"/>
      <c r="M69" t="s">
        <v>89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5" t="s">
        <v>55</v>
      </c>
      <c r="B70" t="s">
        <v>421</v>
      </c>
      <c r="C70" s="58" t="s">
        <v>124</v>
      </c>
      <c r="D70" s="58" t="s">
        <v>124</v>
      </c>
      <c r="E70" s="58" t="s">
        <v>124</v>
      </c>
      <c r="F70" s="58" t="s">
        <v>124</v>
      </c>
      <c r="G70" s="169" t="s">
        <v>124</v>
      </c>
      <c r="H70" s="246" t="s">
        <v>389</v>
      </c>
      <c r="I70" s="16" t="s">
        <v>364</v>
      </c>
      <c r="J70" s="140">
        <v>29</v>
      </c>
      <c r="K70" s="81" t="s">
        <v>366</v>
      </c>
      <c r="L70" s="70"/>
      <c r="M70" t="s">
        <v>89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3.5" thickBot="1">
      <c r="A71" s="75" t="s">
        <v>55</v>
      </c>
      <c r="B71" t="s">
        <v>411</v>
      </c>
      <c r="C71" s="138" t="s">
        <v>124</v>
      </c>
      <c r="D71" s="138" t="s">
        <v>124</v>
      </c>
      <c r="E71" s="138" t="s">
        <v>124</v>
      </c>
      <c r="F71" s="138" t="s">
        <v>124</v>
      </c>
      <c r="G71" s="241" t="s">
        <v>124</v>
      </c>
      <c r="H71" s="246" t="s">
        <v>389</v>
      </c>
      <c r="I71" s="16" t="s">
        <v>364</v>
      </c>
      <c r="J71" s="140">
        <v>29</v>
      </c>
      <c r="K71" s="81" t="s">
        <v>367</v>
      </c>
      <c r="L71" s="70"/>
      <c r="M71" t="s">
        <v>89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5.25" customHeight="1" thickBot="1">
      <c r="A72" s="232"/>
      <c r="B72" s="233"/>
      <c r="C72" s="228" t="s">
        <v>125</v>
      </c>
      <c r="D72" s="228" t="str">
        <f>$C$72</f>
        <v>\\\\\\\\\\\\\\\\</v>
      </c>
      <c r="E72" s="228" t="s">
        <v>125</v>
      </c>
      <c r="F72" s="229" t="s">
        <v>125</v>
      </c>
      <c r="G72" s="240" t="s">
        <v>125</v>
      </c>
      <c r="H72" s="245"/>
      <c r="I72" s="242"/>
      <c r="J72" s="229"/>
      <c r="K72" s="238"/>
      <c r="L72" s="230" t="s">
        <v>125</v>
      </c>
      <c r="M72" s="231"/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13" ht="12.75">
      <c r="A73" s="84" t="s">
        <v>81</v>
      </c>
      <c r="B73" t="s">
        <v>157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4" t="s">
        <v>389</v>
      </c>
      <c r="I73" s="16" t="s">
        <v>123</v>
      </c>
      <c r="J73" s="131">
        <v>70</v>
      </c>
      <c r="K73" s="16" t="s">
        <v>82</v>
      </c>
      <c r="L73" s="73"/>
      <c r="M73" t="s">
        <v>89</v>
      </c>
    </row>
    <row r="74" spans="1:13" ht="12.75">
      <c r="A74" s="26" t="s">
        <v>144</v>
      </c>
      <c r="B74" t="s">
        <v>422</v>
      </c>
      <c r="C74" s="25"/>
      <c r="D74" s="30"/>
      <c r="E74" s="58">
        <f>SUM(C74:D74)</f>
        <v>0</v>
      </c>
      <c r="F74" s="42" t="s">
        <v>172</v>
      </c>
      <c r="G74" s="40" t="s">
        <v>176</v>
      </c>
      <c r="H74" s="244" t="s">
        <v>389</v>
      </c>
      <c r="I74" s="16" t="s">
        <v>123</v>
      </c>
      <c r="J74" s="82">
        <v>33</v>
      </c>
      <c r="K74" s="81" t="s">
        <v>111</v>
      </c>
      <c r="L74" s="50"/>
      <c r="M74" t="s">
        <v>89</v>
      </c>
    </row>
    <row r="75" spans="1:13" ht="12.75">
      <c r="A75" s="26" t="s">
        <v>81</v>
      </c>
      <c r="B75" t="s">
        <v>241</v>
      </c>
      <c r="C75" s="58" t="s">
        <v>124</v>
      </c>
      <c r="D75" s="58" t="s">
        <v>124</v>
      </c>
      <c r="E75" s="58" t="s">
        <v>124</v>
      </c>
      <c r="F75" s="42" t="s">
        <v>172</v>
      </c>
      <c r="G75" s="40" t="s">
        <v>278</v>
      </c>
      <c r="H75" s="246" t="s">
        <v>389</v>
      </c>
      <c r="I75" s="16" t="s">
        <v>247</v>
      </c>
      <c r="J75" s="82">
        <v>33</v>
      </c>
      <c r="K75" s="81" t="s">
        <v>74</v>
      </c>
      <c r="L75" s="50"/>
      <c r="M75" t="s">
        <v>89</v>
      </c>
    </row>
    <row r="76" spans="1:13" ht="12.75">
      <c r="A76" s="26" t="s">
        <v>81</v>
      </c>
      <c r="B76" t="s">
        <v>242</v>
      </c>
      <c r="C76" s="58" t="s">
        <v>124</v>
      </c>
      <c r="D76" s="58" t="s">
        <v>124</v>
      </c>
      <c r="E76" s="58" t="s">
        <v>124</v>
      </c>
      <c r="F76" s="42" t="s">
        <v>172</v>
      </c>
      <c r="G76" s="40" t="s">
        <v>176</v>
      </c>
      <c r="H76" s="246" t="s">
        <v>389</v>
      </c>
      <c r="I76" s="16" t="s">
        <v>123</v>
      </c>
      <c r="J76" s="82">
        <v>33</v>
      </c>
      <c r="K76" s="81" t="s">
        <v>145</v>
      </c>
      <c r="L76" s="50"/>
      <c r="M76" t="s">
        <v>89</v>
      </c>
    </row>
    <row r="77" spans="1:13" ht="13.5" thickBot="1">
      <c r="A77" s="75" t="s">
        <v>81</v>
      </c>
      <c r="B77" t="s">
        <v>243</v>
      </c>
      <c r="C77" s="138" t="s">
        <v>124</v>
      </c>
      <c r="D77" s="138" t="s">
        <v>124</v>
      </c>
      <c r="E77" s="138" t="s">
        <v>124</v>
      </c>
      <c r="F77" s="139" t="s">
        <v>172</v>
      </c>
      <c r="G77" s="76" t="s">
        <v>176</v>
      </c>
      <c r="H77" s="246" t="s">
        <v>389</v>
      </c>
      <c r="I77" s="16" t="s">
        <v>123</v>
      </c>
      <c r="J77" s="140">
        <v>33</v>
      </c>
      <c r="K77" s="81" t="s">
        <v>146</v>
      </c>
      <c r="L77" s="70"/>
      <c r="M77" t="s">
        <v>89</v>
      </c>
    </row>
    <row r="78" spans="1:13" s="27" customFormat="1" ht="5.25" customHeight="1" thickBot="1">
      <c r="A78" s="232"/>
      <c r="B78" s="233"/>
      <c r="C78" s="239" t="s">
        <v>125</v>
      </c>
      <c r="D78" s="239" t="s">
        <v>125</v>
      </c>
      <c r="E78" s="239" t="s">
        <v>125</v>
      </c>
      <c r="F78" s="229" t="s">
        <v>125</v>
      </c>
      <c r="G78" s="240" t="s">
        <v>125</v>
      </c>
      <c r="H78" s="245"/>
      <c r="I78" s="242"/>
      <c r="J78" s="229"/>
      <c r="K78" s="228"/>
      <c r="L78" s="230" t="s">
        <v>125</v>
      </c>
      <c r="M78" s="231"/>
    </row>
    <row r="79" spans="1:13" ht="13.5" thickBot="1">
      <c r="A79" s="84" t="s">
        <v>200</v>
      </c>
      <c r="B79" t="s">
        <v>201</v>
      </c>
      <c r="C79" s="117">
        <v>1</v>
      </c>
      <c r="D79" s="85">
        <v>2</v>
      </c>
      <c r="E79" s="118">
        <f>SUM(C79:D79)</f>
        <v>3</v>
      </c>
      <c r="F79" s="118">
        <v>3</v>
      </c>
      <c r="G79" s="87">
        <f>SUM(E79-F79)</f>
        <v>0</v>
      </c>
      <c r="H79" s="175" t="s">
        <v>389</v>
      </c>
      <c r="I79" s="16" t="s">
        <v>270</v>
      </c>
      <c r="J79" s="131">
        <v>87</v>
      </c>
      <c r="K79" s="81" t="s">
        <v>203</v>
      </c>
      <c r="L79" s="73">
        <v>18.76</v>
      </c>
      <c r="M79" t="s">
        <v>89</v>
      </c>
    </row>
    <row r="80" spans="1:13" ht="12.75">
      <c r="A80" s="16"/>
      <c r="C80" s="34">
        <f>SUM(C4:C79)</f>
        <v>69</v>
      </c>
      <c r="D80" s="34">
        <f>SUM(D4:D79)</f>
        <v>38</v>
      </c>
      <c r="E80" s="34">
        <f>SUM(E4:E79)</f>
        <v>107</v>
      </c>
      <c r="F80" s="34">
        <f>SUM(F4:F79)</f>
        <v>107</v>
      </c>
      <c r="G80" s="34">
        <f>SUM(G4+G5+G6+G7+G8+G9+G11+G14+G18+G20+G21+G22+G23+G25+G30+G45+G46+G47+G48+G49+G50+G51+G52+G54+G58+G61+G62+G63+G73+G79)</f>
        <v>0</v>
      </c>
      <c r="K80" s="22" t="s">
        <v>128</v>
      </c>
      <c r="L80" s="15">
        <f>SUM(L4:L79)</f>
        <v>79559.26999999999</v>
      </c>
      <c r="M80" t="s">
        <v>89</v>
      </c>
    </row>
    <row r="81" spans="1:2" ht="12.75">
      <c r="A81" s="38">
        <v>41653</v>
      </c>
      <c r="B81" s="35" t="s">
        <v>455</v>
      </c>
    </row>
    <row r="82" spans="1:12" ht="13.5" thickBot="1">
      <c r="A82" s="306">
        <v>41654</v>
      </c>
      <c r="B82" s="36" t="s">
        <v>126</v>
      </c>
      <c r="E82"/>
      <c r="F82" s="4"/>
      <c r="I82" s="4"/>
      <c r="J82" s="4"/>
      <c r="L82" s="4" t="s">
        <v>88</v>
      </c>
    </row>
    <row r="83" spans="1:13" ht="12.75">
      <c r="A83" s="305">
        <v>41597</v>
      </c>
      <c r="B83" s="37" t="s">
        <v>127</v>
      </c>
      <c r="D83" s="119"/>
      <c r="E83" s="221" t="s">
        <v>70</v>
      </c>
      <c r="F83" s="149">
        <f>SUM(F14+F18+F20+F21+F22+F23+F54+F58)</f>
        <v>57</v>
      </c>
      <c r="I83" s="14"/>
      <c r="J83" s="14"/>
      <c r="K83" s="223" t="s">
        <v>70</v>
      </c>
      <c r="L83" s="155">
        <f>SUM(L14+L18+L19+L20+L21+L22+L23+L54+L58+L59+L60)</f>
        <v>17099.91</v>
      </c>
      <c r="M83" s="112" t="s">
        <v>89</v>
      </c>
    </row>
    <row r="84" spans="2:13" ht="12.75">
      <c r="B84" s="5" t="s">
        <v>385</v>
      </c>
      <c r="D84" s="122"/>
      <c r="E84" s="222" t="s">
        <v>71</v>
      </c>
      <c r="F84" s="150">
        <f>SUM(F25+F61)</f>
        <v>3</v>
      </c>
      <c r="I84" s="14"/>
      <c r="J84" s="14"/>
      <c r="K84" s="224" t="s">
        <v>71</v>
      </c>
      <c r="L84" s="156">
        <f>SUM(L15+L25+L26+L27+L28+L61)</f>
        <v>0</v>
      </c>
      <c r="M84" s="157" t="s">
        <v>89</v>
      </c>
    </row>
    <row r="85" spans="2:13" ht="13.5" thickBot="1">
      <c r="B85" s="13"/>
      <c r="D85" s="122"/>
      <c r="E85" s="222" t="s">
        <v>72</v>
      </c>
      <c r="F85" s="151">
        <f>SUM(F30+F45+F46+F47+F48+F49+F50+F51+F52+F62+F63+F73+F79)</f>
        <v>41</v>
      </c>
      <c r="H85" s="1"/>
      <c r="I85" s="14"/>
      <c r="J85" s="14"/>
      <c r="K85" s="224" t="s">
        <v>72</v>
      </c>
      <c r="L85" s="156">
        <f>SUM(L16+L17+L30+L31+L32+L33+L34+L35+L36+L37+L38+L39+L40+L41+L42+L43+L45+L46+L47+L48+L49+L50+L51+L52+L55+L56+L62+L63+L64+L65+L66+L67+L68+L69+L70+L71+L73+L74+L75+L76+L77+L79)</f>
        <v>62292.36000000001</v>
      </c>
      <c r="M85" s="157" t="s">
        <v>89</v>
      </c>
    </row>
    <row r="86" spans="1:13" ht="13.5" thickBot="1">
      <c r="A86" s="193"/>
      <c r="B86" s="301" t="s">
        <v>287</v>
      </c>
      <c r="C86" s="71"/>
      <c r="D86" s="152"/>
      <c r="E86" s="153" t="s">
        <v>75</v>
      </c>
      <c r="F86" s="154">
        <f>SUM(F83:F85)</f>
        <v>101</v>
      </c>
      <c r="I86" s="15"/>
      <c r="J86" s="15"/>
      <c r="K86" s="158" t="s">
        <v>75</v>
      </c>
      <c r="L86" s="159">
        <f>SUM(L83:L85)</f>
        <v>79392.27</v>
      </c>
      <c r="M86" s="160" t="s">
        <v>89</v>
      </c>
    </row>
    <row r="87" spans="1:7" ht="12.75">
      <c r="A87" s="302" t="s">
        <v>281</v>
      </c>
      <c r="B87" s="303" t="s">
        <v>284</v>
      </c>
      <c r="C87" s="304">
        <f>SUM(F25+F30+F45+F46+F47+F48+F49+F50+F51+F52+F79)</f>
        <v>42</v>
      </c>
      <c r="D87" s="16"/>
      <c r="F87" s="2"/>
      <c r="G87" s="2"/>
    </row>
    <row r="88" spans="1:7" ht="12.75">
      <c r="A88" s="302" t="s">
        <v>282</v>
      </c>
      <c r="B88" s="303" t="s">
        <v>283</v>
      </c>
      <c r="C88" s="304">
        <f>SUM(F14+F18+F20+F21+F22+F23+F54)</f>
        <v>48</v>
      </c>
      <c r="D88" s="16"/>
      <c r="F88" s="2"/>
      <c r="G88" s="2"/>
    </row>
    <row r="89" spans="1:7" ht="12.75">
      <c r="A89" s="302" t="s">
        <v>285</v>
      </c>
      <c r="B89" s="303" t="s">
        <v>286</v>
      </c>
      <c r="C89" s="304">
        <f>SUM(F58+F61+F62+F63)</f>
        <v>11</v>
      </c>
      <c r="D89" s="16"/>
      <c r="F89" s="3"/>
      <c r="G89" s="3"/>
    </row>
    <row r="90" spans="1:3" ht="12.75">
      <c r="A90" s="304" t="s">
        <v>457</v>
      </c>
      <c r="B90" s="303" t="s">
        <v>458</v>
      </c>
      <c r="C90" s="304">
        <f>SUM(F4+F5+F6+F7)</f>
        <v>1</v>
      </c>
    </row>
  </sheetData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Ausagabe-IST's - BLB -  Oktober  2013</oddHeader>
    <oddFooter>&amp;R&amp;8&amp;U&amp;F&amp;A</oddFooter>
  </headerFooter>
  <ignoredErrors>
    <ignoredError sqref="G4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0" bestFit="1" customWidth="1"/>
    <col min="2" max="2" width="7.421875" style="310" bestFit="1" customWidth="1"/>
    <col min="3" max="3" width="33.140625" style="310" bestFit="1" customWidth="1"/>
  </cols>
  <sheetData>
    <row r="1" spans="1:3" ht="15" thickBot="1">
      <c r="A1" s="307" t="s">
        <v>470</v>
      </c>
      <c r="B1" s="308" t="s">
        <v>471</v>
      </c>
      <c r="C1" s="309" t="s">
        <v>472</v>
      </c>
    </row>
    <row r="2" spans="1:3" ht="14.25">
      <c r="A2" s="313" t="s">
        <v>800</v>
      </c>
      <c r="B2" s="313">
        <v>80</v>
      </c>
      <c r="C2" s="314" t="s">
        <v>6</v>
      </c>
    </row>
    <row r="3" spans="1:3" ht="14.25">
      <c r="A3" s="313" t="s">
        <v>473</v>
      </c>
      <c r="B3" s="313">
        <v>17</v>
      </c>
      <c r="C3" s="314" t="s">
        <v>474</v>
      </c>
    </row>
    <row r="4" spans="1:3" ht="14.25">
      <c r="A4" s="313" t="s">
        <v>473</v>
      </c>
      <c r="B4" s="313">
        <v>17</v>
      </c>
      <c r="C4" s="314" t="s">
        <v>476</v>
      </c>
    </row>
    <row r="5" spans="1:3" ht="14.25">
      <c r="A5" s="313" t="s">
        <v>473</v>
      </c>
      <c r="B5" s="313">
        <v>17</v>
      </c>
      <c r="C5" s="314" t="s">
        <v>477</v>
      </c>
    </row>
    <row r="6" spans="1:3" ht="14.25">
      <c r="A6" s="313" t="s">
        <v>478</v>
      </c>
      <c r="B6" s="313">
        <v>50</v>
      </c>
      <c r="C6" s="314" t="s">
        <v>479</v>
      </c>
    </row>
    <row r="7" spans="1:3" ht="14.25">
      <c r="A7" s="313" t="s">
        <v>480</v>
      </c>
      <c r="B7" s="313">
        <v>15</v>
      </c>
      <c r="C7" s="314" t="s">
        <v>481</v>
      </c>
    </row>
    <row r="8" spans="1:3" ht="14.25">
      <c r="A8" s="313" t="s">
        <v>482</v>
      </c>
      <c r="B8" s="313">
        <v>1</v>
      </c>
      <c r="C8" s="314" t="s">
        <v>13</v>
      </c>
    </row>
    <row r="9" spans="1:3" ht="14.25">
      <c r="A9" s="313" t="s">
        <v>482</v>
      </c>
      <c r="B9" s="313">
        <v>1</v>
      </c>
      <c r="C9" s="314" t="s">
        <v>483</v>
      </c>
    </row>
    <row r="10" spans="1:3" ht="14.25">
      <c r="A10" s="313" t="s">
        <v>482</v>
      </c>
      <c r="B10" s="313">
        <v>1</v>
      </c>
      <c r="C10" s="314" t="s">
        <v>484</v>
      </c>
    </row>
    <row r="11" spans="1:3" ht="14.25">
      <c r="A11" s="313" t="s">
        <v>482</v>
      </c>
      <c r="B11" s="313">
        <v>1</v>
      </c>
      <c r="C11" s="314" t="s">
        <v>485</v>
      </c>
    </row>
    <row r="12" spans="1:3" ht="14.25">
      <c r="A12" s="313" t="s">
        <v>482</v>
      </c>
      <c r="B12" s="313">
        <v>1</v>
      </c>
      <c r="C12" s="314" t="s">
        <v>486</v>
      </c>
    </row>
    <row r="13" spans="1:3" ht="14.25">
      <c r="A13" s="313" t="s">
        <v>482</v>
      </c>
      <c r="B13" s="313">
        <v>1</v>
      </c>
      <c r="C13" s="314" t="s">
        <v>558</v>
      </c>
    </row>
    <row r="14" spans="1:3" ht="14.25">
      <c r="A14" s="313" t="s">
        <v>559</v>
      </c>
      <c r="B14" s="313">
        <v>22</v>
      </c>
      <c r="C14" s="314" t="s">
        <v>743</v>
      </c>
    </row>
    <row r="15" spans="1:3" ht="14.25">
      <c r="A15" s="313" t="s">
        <v>559</v>
      </c>
      <c r="B15" s="313">
        <v>22</v>
      </c>
      <c r="C15" s="314" t="s">
        <v>736</v>
      </c>
    </row>
    <row r="16" spans="1:3" ht="14.25">
      <c r="A16" s="313" t="s">
        <v>487</v>
      </c>
      <c r="B16" s="313">
        <v>8</v>
      </c>
      <c r="C16" s="314" t="s">
        <v>567</v>
      </c>
    </row>
    <row r="17" spans="1:3" ht="14.25">
      <c r="A17" s="313" t="s">
        <v>487</v>
      </c>
      <c r="B17" s="313">
        <v>8</v>
      </c>
      <c r="C17" s="314" t="s">
        <v>488</v>
      </c>
    </row>
    <row r="18" spans="1:3" ht="14.25">
      <c r="A18" s="314" t="s">
        <v>487</v>
      </c>
      <c r="B18" s="314">
        <v>8</v>
      </c>
      <c r="C18" s="314" t="s">
        <v>489</v>
      </c>
    </row>
    <row r="19" spans="1:3" ht="14.25">
      <c r="A19" s="313" t="s">
        <v>487</v>
      </c>
      <c r="B19" s="313">
        <v>8</v>
      </c>
      <c r="C19" s="314" t="s">
        <v>490</v>
      </c>
    </row>
    <row r="20" spans="1:3" ht="14.25">
      <c r="A20" s="314" t="s">
        <v>487</v>
      </c>
      <c r="B20" s="314">
        <v>8</v>
      </c>
      <c r="C20" s="314" t="s">
        <v>543</v>
      </c>
    </row>
    <row r="21" spans="1:3" ht="14.25">
      <c r="A21" s="313" t="s">
        <v>491</v>
      </c>
      <c r="B21" s="313">
        <v>9</v>
      </c>
      <c r="C21" s="314" t="s">
        <v>25</v>
      </c>
    </row>
    <row r="22" spans="1:3" ht="14.25">
      <c r="A22" s="314" t="s">
        <v>491</v>
      </c>
      <c r="B22" s="314">
        <v>9</v>
      </c>
      <c r="C22" s="314" t="s">
        <v>492</v>
      </c>
    </row>
    <row r="23" spans="1:3" ht="14.25">
      <c r="A23" s="313" t="s">
        <v>493</v>
      </c>
      <c r="B23" s="313">
        <v>10</v>
      </c>
      <c r="C23" s="314" t="s">
        <v>14</v>
      </c>
    </row>
    <row r="24" spans="1:3" ht="14.25">
      <c r="A24" s="313" t="s">
        <v>493</v>
      </c>
      <c r="B24" s="313">
        <v>10</v>
      </c>
      <c r="C24" s="314" t="s">
        <v>14</v>
      </c>
    </row>
    <row r="25" spans="1:3" ht="14.25">
      <c r="A25" s="313" t="s">
        <v>493</v>
      </c>
      <c r="B25" s="313">
        <v>10</v>
      </c>
      <c r="C25" s="314" t="s">
        <v>494</v>
      </c>
    </row>
    <row r="26" spans="1:3" ht="14.25">
      <c r="A26" s="313" t="s">
        <v>493</v>
      </c>
      <c r="B26" s="313">
        <v>10</v>
      </c>
      <c r="C26" s="314" t="s">
        <v>494</v>
      </c>
    </row>
    <row r="27" spans="1:3" ht="14.25">
      <c r="A27" s="313" t="s">
        <v>493</v>
      </c>
      <c r="B27" s="313">
        <v>10</v>
      </c>
      <c r="C27" s="314" t="s">
        <v>495</v>
      </c>
    </row>
    <row r="28" spans="1:3" ht="14.25">
      <c r="A28" s="313" t="s">
        <v>493</v>
      </c>
      <c r="B28" s="313">
        <v>10</v>
      </c>
      <c r="C28" s="314" t="s">
        <v>489</v>
      </c>
    </row>
    <row r="29" spans="1:3" ht="14.25">
      <c r="A29" s="313" t="s">
        <v>493</v>
      </c>
      <c r="B29" s="313">
        <v>10</v>
      </c>
      <c r="C29" s="314" t="s">
        <v>489</v>
      </c>
    </row>
    <row r="30" spans="1:3" ht="14.25">
      <c r="A30" s="313" t="s">
        <v>493</v>
      </c>
      <c r="B30" s="313">
        <v>10</v>
      </c>
      <c r="C30" s="314" t="s">
        <v>489</v>
      </c>
    </row>
    <row r="31" spans="1:3" ht="14.25">
      <c r="A31" s="313" t="s">
        <v>493</v>
      </c>
      <c r="B31" s="313">
        <v>10</v>
      </c>
      <c r="C31" s="314" t="s">
        <v>496</v>
      </c>
    </row>
    <row r="32" spans="1:3" ht="14.25">
      <c r="A32" s="313" t="s">
        <v>493</v>
      </c>
      <c r="B32" s="313">
        <v>10</v>
      </c>
      <c r="C32" s="314" t="s">
        <v>497</v>
      </c>
    </row>
    <row r="33" spans="1:3" ht="14.25">
      <c r="A33" s="313" t="s">
        <v>493</v>
      </c>
      <c r="B33" s="313">
        <v>10</v>
      </c>
      <c r="C33" s="314" t="s">
        <v>479</v>
      </c>
    </row>
    <row r="34" spans="1:3" ht="14.25">
      <c r="A34" s="313" t="s">
        <v>493</v>
      </c>
      <c r="B34" s="313">
        <v>10</v>
      </c>
      <c r="C34" s="314" t="s">
        <v>479</v>
      </c>
    </row>
    <row r="35" spans="1:3" ht="14.25">
      <c r="A35" s="313" t="s">
        <v>493</v>
      </c>
      <c r="B35" s="313">
        <v>10</v>
      </c>
      <c r="C35" s="314" t="s">
        <v>498</v>
      </c>
    </row>
    <row r="36" spans="1:3" ht="14.25">
      <c r="A36" s="313" t="s">
        <v>493</v>
      </c>
      <c r="B36" s="313">
        <v>10</v>
      </c>
      <c r="C36" s="314" t="s">
        <v>30</v>
      </c>
    </row>
    <row r="37" spans="1:3" ht="14.25">
      <c r="A37" s="313" t="s">
        <v>493</v>
      </c>
      <c r="B37" s="313">
        <v>10</v>
      </c>
      <c r="C37" s="314" t="s">
        <v>8</v>
      </c>
    </row>
    <row r="38" spans="1:3" ht="14.25">
      <c r="A38" s="313" t="s">
        <v>493</v>
      </c>
      <c r="B38" s="313">
        <v>10</v>
      </c>
      <c r="C38" s="314" t="s">
        <v>499</v>
      </c>
    </row>
    <row r="39" spans="1:3" ht="14.25">
      <c r="A39" s="313" t="s">
        <v>493</v>
      </c>
      <c r="B39" s="313">
        <v>10</v>
      </c>
      <c r="C39" s="314" t="s">
        <v>499</v>
      </c>
    </row>
    <row r="40" spans="1:3" ht="14.25">
      <c r="A40" s="313" t="s">
        <v>493</v>
      </c>
      <c r="B40" s="313">
        <v>10</v>
      </c>
      <c r="C40" s="314" t="s">
        <v>500</v>
      </c>
    </row>
    <row r="41" spans="1:3" ht="14.25">
      <c r="A41" s="313" t="s">
        <v>493</v>
      </c>
      <c r="B41" s="313">
        <v>10</v>
      </c>
      <c r="C41" s="314" t="s">
        <v>501</v>
      </c>
    </row>
    <row r="42" spans="1:3" ht="14.25">
      <c r="A42" s="313" t="s">
        <v>493</v>
      </c>
      <c r="B42" s="313">
        <v>10</v>
      </c>
      <c r="C42" s="314" t="s">
        <v>501</v>
      </c>
    </row>
    <row r="43" spans="1:3" ht="14.25">
      <c r="A43" s="313" t="s">
        <v>493</v>
      </c>
      <c r="B43" s="313">
        <v>10</v>
      </c>
      <c r="C43" s="314" t="s">
        <v>502</v>
      </c>
    </row>
    <row r="44" spans="1:3" ht="14.25">
      <c r="A44" s="313" t="s">
        <v>493</v>
      </c>
      <c r="B44" s="313">
        <v>10</v>
      </c>
      <c r="C44" s="314" t="s">
        <v>503</v>
      </c>
    </row>
    <row r="45" spans="1:3" ht="14.25">
      <c r="A45" s="313" t="s">
        <v>493</v>
      </c>
      <c r="B45" s="313">
        <v>10</v>
      </c>
      <c r="C45" s="314" t="s">
        <v>492</v>
      </c>
    </row>
    <row r="46" spans="1:3" ht="14.25">
      <c r="A46" s="313" t="s">
        <v>493</v>
      </c>
      <c r="B46" s="313">
        <v>10</v>
      </c>
      <c r="C46" s="314" t="s">
        <v>492</v>
      </c>
    </row>
    <row r="47" spans="1:3" ht="14.25">
      <c r="A47" s="313" t="s">
        <v>493</v>
      </c>
      <c r="B47" s="313">
        <v>10</v>
      </c>
      <c r="C47" s="314" t="s">
        <v>492</v>
      </c>
    </row>
    <row r="48" spans="1:3" ht="14.25">
      <c r="A48" s="313" t="s">
        <v>493</v>
      </c>
      <c r="B48" s="313">
        <v>10</v>
      </c>
      <c r="C48" s="314" t="s">
        <v>504</v>
      </c>
    </row>
    <row r="49" spans="1:3" ht="14.25">
      <c r="A49" s="314" t="s">
        <v>493</v>
      </c>
      <c r="B49" s="314">
        <v>10</v>
      </c>
      <c r="C49" s="314" t="s">
        <v>504</v>
      </c>
    </row>
    <row r="50" spans="1:3" ht="14.25">
      <c r="A50" s="313" t="s">
        <v>493</v>
      </c>
      <c r="B50" s="313">
        <v>10</v>
      </c>
      <c r="C50" s="314" t="s">
        <v>505</v>
      </c>
    </row>
    <row r="51" spans="1:3" ht="14.25">
      <c r="A51" s="313" t="s">
        <v>493</v>
      </c>
      <c r="B51" s="313">
        <v>10</v>
      </c>
      <c r="C51" s="314" t="s">
        <v>506</v>
      </c>
    </row>
    <row r="52" spans="1:3" ht="14.25">
      <c r="A52" s="313" t="s">
        <v>493</v>
      </c>
      <c r="B52" s="313">
        <v>10</v>
      </c>
      <c r="C52" s="314" t="s">
        <v>506</v>
      </c>
    </row>
    <row r="53" spans="1:3" ht="14.25">
      <c r="A53" s="313" t="s">
        <v>493</v>
      </c>
      <c r="B53" s="313">
        <v>10</v>
      </c>
      <c r="C53" s="314" t="s">
        <v>506</v>
      </c>
    </row>
    <row r="54" spans="1:3" ht="14.25">
      <c r="A54" s="313" t="s">
        <v>493</v>
      </c>
      <c r="B54" s="313">
        <v>10</v>
      </c>
      <c r="C54" s="314" t="s">
        <v>506</v>
      </c>
    </row>
    <row r="55" spans="1:3" ht="14.25">
      <c r="A55" s="314" t="s">
        <v>493</v>
      </c>
      <c r="B55" s="314">
        <v>10</v>
      </c>
      <c r="C55" s="314" t="s">
        <v>506</v>
      </c>
    </row>
    <row r="56" spans="1:3" ht="14.25">
      <c r="A56" s="313" t="s">
        <v>507</v>
      </c>
      <c r="B56" s="313">
        <v>20</v>
      </c>
      <c r="C56" s="314" t="s">
        <v>508</v>
      </c>
    </row>
    <row r="57" spans="1:3" ht="14.25">
      <c r="A57" s="313" t="s">
        <v>507</v>
      </c>
      <c r="B57" s="313">
        <v>20</v>
      </c>
      <c r="C57" s="314" t="s">
        <v>509</v>
      </c>
    </row>
    <row r="58" spans="1:3" ht="14.25">
      <c r="A58" s="313" t="s">
        <v>507</v>
      </c>
      <c r="B58" s="313">
        <v>20</v>
      </c>
      <c r="C58" s="314" t="s">
        <v>477</v>
      </c>
    </row>
    <row r="59" spans="1:3" ht="14.25">
      <c r="A59" s="313" t="s">
        <v>510</v>
      </c>
      <c r="B59" s="313">
        <v>53</v>
      </c>
      <c r="C59" s="314" t="s">
        <v>861</v>
      </c>
    </row>
    <row r="60" spans="1:3" ht="14.25">
      <c r="A60" s="313" t="s">
        <v>511</v>
      </c>
      <c r="B60" s="313">
        <v>30</v>
      </c>
      <c r="C60" s="314" t="s">
        <v>861</v>
      </c>
    </row>
    <row r="61" spans="1:3" ht="14.25">
      <c r="A61" s="313" t="s">
        <v>511</v>
      </c>
      <c r="B61" s="313">
        <v>30</v>
      </c>
      <c r="C61" s="314" t="s">
        <v>861</v>
      </c>
    </row>
    <row r="62" spans="1:3" ht="14.25">
      <c r="A62" s="313" t="s">
        <v>511</v>
      </c>
      <c r="B62" s="313">
        <v>30</v>
      </c>
      <c r="C62" s="314" t="s">
        <v>861</v>
      </c>
    </row>
    <row r="63" spans="1:3" ht="14.25">
      <c r="A63" s="313" t="s">
        <v>511</v>
      </c>
      <c r="B63" s="313">
        <v>30</v>
      </c>
      <c r="C63" s="314" t="s">
        <v>861</v>
      </c>
    </row>
    <row r="64" spans="1:3" ht="14.25">
      <c r="A64" s="313" t="s">
        <v>511</v>
      </c>
      <c r="B64" s="313">
        <v>30</v>
      </c>
      <c r="C64" s="314" t="s">
        <v>861</v>
      </c>
    </row>
    <row r="65" spans="1:3" ht="14.25">
      <c r="A65" s="313" t="s">
        <v>512</v>
      </c>
      <c r="B65" s="313">
        <v>38</v>
      </c>
      <c r="C65" s="314" t="s">
        <v>861</v>
      </c>
    </row>
    <row r="66" spans="1:3" ht="14.25">
      <c r="A66" s="313" t="s">
        <v>512</v>
      </c>
      <c r="B66" s="313">
        <v>38</v>
      </c>
      <c r="C66" s="314" t="s">
        <v>861</v>
      </c>
    </row>
    <row r="67" spans="1:3" ht="14.25">
      <c r="A67" s="313" t="s">
        <v>512</v>
      </c>
      <c r="B67" s="313">
        <v>38</v>
      </c>
      <c r="C67" s="314" t="s">
        <v>861</v>
      </c>
    </row>
    <row r="68" spans="1:3" ht="14.25">
      <c r="A68" s="313" t="s">
        <v>512</v>
      </c>
      <c r="B68" s="313">
        <v>38</v>
      </c>
      <c r="C68" s="314" t="s">
        <v>861</v>
      </c>
    </row>
    <row r="69" spans="1:3" ht="14.25">
      <c r="A69" s="313" t="s">
        <v>512</v>
      </c>
      <c r="B69" s="313">
        <v>38</v>
      </c>
      <c r="C69" s="314" t="s">
        <v>861</v>
      </c>
    </row>
    <row r="70" spans="1:3" ht="14.25">
      <c r="A70" s="313" t="s">
        <v>512</v>
      </c>
      <c r="B70" s="313">
        <v>38</v>
      </c>
      <c r="C70" s="314" t="s">
        <v>861</v>
      </c>
    </row>
    <row r="71" spans="1:3" ht="14.25">
      <c r="A71" s="313" t="s">
        <v>512</v>
      </c>
      <c r="B71" s="313">
        <v>38</v>
      </c>
      <c r="C71" s="314" t="s">
        <v>861</v>
      </c>
    </row>
    <row r="72" spans="1:3" ht="14.25">
      <c r="A72" s="313" t="s">
        <v>512</v>
      </c>
      <c r="B72" s="313">
        <v>38</v>
      </c>
      <c r="C72" s="314" t="s">
        <v>861</v>
      </c>
    </row>
    <row r="73" spans="1:3" ht="14.25">
      <c r="A73" s="313" t="s">
        <v>512</v>
      </c>
      <c r="B73" s="313">
        <v>38</v>
      </c>
      <c r="C73" s="314" t="s">
        <v>861</v>
      </c>
    </row>
    <row r="74" spans="1:3" ht="14.25">
      <c r="A74" s="313" t="s">
        <v>512</v>
      </c>
      <c r="B74" s="313">
        <v>38</v>
      </c>
      <c r="C74" s="314" t="s">
        <v>861</v>
      </c>
    </row>
    <row r="75" spans="1:3" ht="14.25">
      <c r="A75" s="313" t="s">
        <v>512</v>
      </c>
      <c r="B75" s="313">
        <v>38</v>
      </c>
      <c r="C75" s="314" t="s">
        <v>861</v>
      </c>
    </row>
    <row r="76" spans="1:3" ht="14.25">
      <c r="A76" s="313" t="s">
        <v>512</v>
      </c>
      <c r="B76" s="313">
        <v>38</v>
      </c>
      <c r="C76" s="314" t="s">
        <v>861</v>
      </c>
    </row>
    <row r="77" spans="1:3" ht="14.25">
      <c r="A77" s="313" t="s">
        <v>512</v>
      </c>
      <c r="B77" s="313">
        <v>38</v>
      </c>
      <c r="C77" s="314" t="s">
        <v>861</v>
      </c>
    </row>
    <row r="78" spans="1:3" ht="14.25">
      <c r="A78" s="313" t="s">
        <v>512</v>
      </c>
      <c r="B78" s="313">
        <v>38</v>
      </c>
      <c r="C78" s="314" t="s">
        <v>861</v>
      </c>
    </row>
    <row r="79" spans="1:3" ht="14.25">
      <c r="A79" s="313" t="s">
        <v>512</v>
      </c>
      <c r="B79" s="313">
        <v>38</v>
      </c>
      <c r="C79" s="314" t="s">
        <v>861</v>
      </c>
    </row>
    <row r="80" spans="1:3" ht="14.25">
      <c r="A80" s="313" t="s">
        <v>512</v>
      </c>
      <c r="B80" s="313">
        <v>38</v>
      </c>
      <c r="C80" s="314" t="s">
        <v>861</v>
      </c>
    </row>
    <row r="81" spans="1:3" ht="14.25">
      <c r="A81" s="314" t="s">
        <v>512</v>
      </c>
      <c r="B81" s="314">
        <v>38</v>
      </c>
      <c r="C81" s="314" t="s">
        <v>861</v>
      </c>
    </row>
    <row r="82" spans="1:3" ht="14.25">
      <c r="A82" s="313" t="s">
        <v>512</v>
      </c>
      <c r="B82" s="313">
        <v>38</v>
      </c>
      <c r="C82" s="314" t="s">
        <v>861</v>
      </c>
    </row>
    <row r="83" spans="1:3" ht="14.25">
      <c r="A83" s="313" t="s">
        <v>512</v>
      </c>
      <c r="B83" s="313">
        <v>38</v>
      </c>
      <c r="C83" s="314" t="s">
        <v>861</v>
      </c>
    </row>
    <row r="84" spans="1:3" ht="14.25">
      <c r="A84" s="314" t="s">
        <v>512</v>
      </c>
      <c r="B84" s="314">
        <v>38</v>
      </c>
      <c r="C84" s="314" t="s">
        <v>861</v>
      </c>
    </row>
    <row r="85" spans="1:3" ht="14.25">
      <c r="A85" s="313" t="s">
        <v>512</v>
      </c>
      <c r="B85" s="313">
        <v>38</v>
      </c>
      <c r="C85" s="314" t="s">
        <v>861</v>
      </c>
    </row>
    <row r="86" spans="1:3" ht="14.25">
      <c r="A86" s="313" t="s">
        <v>512</v>
      </c>
      <c r="B86" s="313">
        <v>38</v>
      </c>
      <c r="C86" s="314" t="s">
        <v>861</v>
      </c>
    </row>
    <row r="87" spans="1:3" ht="14.25">
      <c r="A87" s="313" t="s">
        <v>512</v>
      </c>
      <c r="B87" s="313">
        <v>38</v>
      </c>
      <c r="C87" s="314" t="s">
        <v>861</v>
      </c>
    </row>
    <row r="88" spans="1:3" ht="14.25">
      <c r="A88" s="314" t="s">
        <v>512</v>
      </c>
      <c r="B88" s="314">
        <v>38</v>
      </c>
      <c r="C88" s="314" t="s">
        <v>861</v>
      </c>
    </row>
    <row r="89" spans="1:3" ht="14.25">
      <c r="A89" s="313" t="s">
        <v>512</v>
      </c>
      <c r="B89" s="313">
        <v>38</v>
      </c>
      <c r="C89" s="314" t="s">
        <v>861</v>
      </c>
    </row>
    <row r="90" spans="1:3" ht="14.25">
      <c r="A90" s="313" t="s">
        <v>514</v>
      </c>
      <c r="B90" s="313">
        <v>75</v>
      </c>
      <c r="C90" s="314" t="s">
        <v>515</v>
      </c>
    </row>
    <row r="91" spans="1:3" ht="14.25">
      <c r="A91" s="313" t="s">
        <v>516</v>
      </c>
      <c r="B91" s="313">
        <v>56</v>
      </c>
      <c r="C91" s="314" t="s">
        <v>517</v>
      </c>
    </row>
    <row r="92" spans="1:3" ht="14.25">
      <c r="A92" s="313" t="s">
        <v>518</v>
      </c>
      <c r="B92" s="313">
        <v>74</v>
      </c>
      <c r="C92" s="314" t="s">
        <v>519</v>
      </c>
    </row>
    <row r="93" spans="1:3" ht="14.25">
      <c r="A93" s="313" t="s">
        <v>520</v>
      </c>
      <c r="B93" s="313">
        <v>76</v>
      </c>
      <c r="C93" s="314" t="s">
        <v>521</v>
      </c>
    </row>
    <row r="94" spans="1:3" ht="14.25">
      <c r="A94" s="313" t="s">
        <v>520</v>
      </c>
      <c r="B94" s="313">
        <v>76</v>
      </c>
      <c r="C94" s="314" t="s">
        <v>477</v>
      </c>
    </row>
    <row r="95" spans="1:3" ht="14.25">
      <c r="A95" s="314" t="s">
        <v>522</v>
      </c>
      <c r="B95" s="314">
        <v>2</v>
      </c>
      <c r="C95" s="314" t="s">
        <v>523</v>
      </c>
    </row>
    <row r="96" spans="1:3" ht="14.25">
      <c r="A96" s="313" t="s">
        <v>524</v>
      </c>
      <c r="B96" s="313">
        <v>6</v>
      </c>
      <c r="C96" s="314" t="s">
        <v>525</v>
      </c>
    </row>
    <row r="97" spans="1:3" ht="14.25">
      <c r="A97" s="313" t="s">
        <v>524</v>
      </c>
      <c r="B97" s="313">
        <v>6</v>
      </c>
      <c r="C97" s="314" t="s">
        <v>526</v>
      </c>
    </row>
    <row r="98" spans="1:3" ht="14.25">
      <c r="A98" s="314" t="s">
        <v>524</v>
      </c>
      <c r="B98" s="314">
        <v>6</v>
      </c>
      <c r="C98" s="314" t="s">
        <v>527</v>
      </c>
    </row>
    <row r="99" spans="1:3" ht="14.25">
      <c r="A99" s="313" t="s">
        <v>524</v>
      </c>
      <c r="B99" s="313">
        <v>6</v>
      </c>
      <c r="C99" s="314" t="s">
        <v>499</v>
      </c>
    </row>
    <row r="100" spans="1:3" ht="14.25">
      <c r="A100" s="314" t="s">
        <v>524</v>
      </c>
      <c r="B100" s="314">
        <v>6</v>
      </c>
      <c r="C100" s="314" t="s">
        <v>528</v>
      </c>
    </row>
    <row r="101" spans="1:3" ht="14.25">
      <c r="A101" s="313" t="s">
        <v>524</v>
      </c>
      <c r="B101" s="313">
        <v>6</v>
      </c>
      <c r="C101" s="314" t="s">
        <v>529</v>
      </c>
    </row>
    <row r="102" spans="1:3" ht="14.25">
      <c r="A102" s="314" t="s">
        <v>524</v>
      </c>
      <c r="B102" s="314">
        <v>6</v>
      </c>
      <c r="C102" s="314" t="s">
        <v>530</v>
      </c>
    </row>
    <row r="103" spans="1:3" ht="14.25">
      <c r="A103" s="313" t="s">
        <v>531</v>
      </c>
      <c r="B103" s="313">
        <v>16</v>
      </c>
      <c r="C103" s="314" t="s">
        <v>532</v>
      </c>
    </row>
    <row r="104" spans="1:3" ht="14.25">
      <c r="A104" s="313" t="s">
        <v>533</v>
      </c>
      <c r="B104" s="313">
        <v>26</v>
      </c>
      <c r="C104" s="314" t="s">
        <v>534</v>
      </c>
    </row>
    <row r="105" spans="1:3" ht="14.25">
      <c r="A105" s="313" t="s">
        <v>533</v>
      </c>
      <c r="B105" s="313">
        <v>26</v>
      </c>
      <c r="C105" s="314" t="s">
        <v>535</v>
      </c>
    </row>
    <row r="106" spans="1:3" ht="14.25">
      <c r="A106" s="313" t="s">
        <v>536</v>
      </c>
      <c r="B106" s="313">
        <v>87</v>
      </c>
      <c r="C106" s="314" t="s">
        <v>862</v>
      </c>
    </row>
    <row r="107" spans="1:3" ht="14.25">
      <c r="A107" s="313" t="s">
        <v>536</v>
      </c>
      <c r="B107" s="313">
        <v>87</v>
      </c>
      <c r="C107" s="314" t="s">
        <v>862</v>
      </c>
    </row>
    <row r="108" spans="1:3" ht="14.25">
      <c r="A108" s="313" t="s">
        <v>536</v>
      </c>
      <c r="B108" s="313">
        <v>87</v>
      </c>
      <c r="C108" s="314" t="s">
        <v>862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5" fitToWidth="1" horizontalDpi="600" verticalDpi="600" orientation="portrait" paperSize="9" scale="74" r:id="rId1"/>
  <headerFooter alignWithMargins="0">
    <oddHeader xml:space="preserve">&amp;C&amp;"Arial,Fett"&amp;12&amp;EZuordnung von Hilfen zu den Trägern - BLB -  Oktober 2013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102</v>
      </c>
      <c r="B1" s="116"/>
      <c r="C1" s="119"/>
      <c r="D1" s="120" t="s">
        <v>150</v>
      </c>
      <c r="E1" s="121"/>
      <c r="F1" s="126" t="s">
        <v>66</v>
      </c>
      <c r="G1" s="126" t="s">
        <v>114</v>
      </c>
      <c r="H1"/>
      <c r="I1" s="116"/>
      <c r="J1" s="116"/>
      <c r="K1" s="132"/>
      <c r="L1" s="116"/>
    </row>
    <row r="2" spans="1:12" ht="12.75">
      <c r="A2" s="136" t="s">
        <v>115</v>
      </c>
      <c r="B2" s="103" t="s">
        <v>38</v>
      </c>
      <c r="C2" s="298" t="s">
        <v>449</v>
      </c>
      <c r="E2" s="299" t="s">
        <v>450</v>
      </c>
      <c r="F2" s="4" t="s">
        <v>451</v>
      </c>
      <c r="G2" s="127" t="s">
        <v>452</v>
      </c>
      <c r="H2"/>
      <c r="I2" s="129" t="s">
        <v>118</v>
      </c>
      <c r="J2" s="103" t="s">
        <v>255</v>
      </c>
      <c r="K2" s="133"/>
      <c r="L2" s="103" t="s">
        <v>117</v>
      </c>
    </row>
    <row r="3" spans="1:12" ht="13.5" thickBot="1">
      <c r="A3" s="136" t="s">
        <v>116</v>
      </c>
      <c r="B3" s="104"/>
      <c r="C3" s="123" t="s">
        <v>147</v>
      </c>
      <c r="D3" s="124" t="s">
        <v>148</v>
      </c>
      <c r="E3" s="125" t="s">
        <v>109</v>
      </c>
      <c r="F3" s="127" t="s">
        <v>453</v>
      </c>
      <c r="G3" s="128" t="s">
        <v>453</v>
      </c>
      <c r="H3"/>
      <c r="I3" s="130" t="s">
        <v>119</v>
      </c>
      <c r="J3" s="104" t="s">
        <v>256</v>
      </c>
      <c r="K3" s="134" t="s">
        <v>86</v>
      </c>
      <c r="L3" s="104" t="s">
        <v>87</v>
      </c>
    </row>
    <row r="4" spans="1:13" ht="25.5">
      <c r="A4" s="26" t="s">
        <v>226</v>
      </c>
      <c r="B4" s="215" t="s">
        <v>390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386</v>
      </c>
      <c r="I4" s="16" t="s">
        <v>312</v>
      </c>
      <c r="J4" s="131">
        <v>80</v>
      </c>
      <c r="K4" s="81" t="s">
        <v>209</v>
      </c>
      <c r="L4" s="73"/>
      <c r="M4" s="27" t="s">
        <v>89</v>
      </c>
    </row>
    <row r="5" spans="1:13" ht="12.75">
      <c r="A5" s="26" t="s">
        <v>227</v>
      </c>
      <c r="B5" s="27" t="s">
        <v>305</v>
      </c>
      <c r="C5" s="25"/>
      <c r="D5" s="30">
        <v>2</v>
      </c>
      <c r="E5" s="118">
        <f aca="true" t="shared" si="0" ref="E5:E12">SUM(C5:D5)</f>
        <v>2</v>
      </c>
      <c r="F5" s="58">
        <v>2</v>
      </c>
      <c r="G5" s="87">
        <f>SUM(E5-F5)</f>
        <v>0</v>
      </c>
      <c r="H5" s="244" t="s">
        <v>386</v>
      </c>
      <c r="I5" s="16" t="s">
        <v>313</v>
      </c>
      <c r="J5" s="82">
        <v>81</v>
      </c>
      <c r="K5" s="81" t="s">
        <v>210</v>
      </c>
      <c r="L5" s="50">
        <v>2486.55</v>
      </c>
      <c r="M5" s="27" t="s">
        <v>89</v>
      </c>
    </row>
    <row r="6" spans="1:13" ht="12.75">
      <c r="A6" s="26" t="s">
        <v>227</v>
      </c>
      <c r="B6" s="27" t="s">
        <v>306</v>
      </c>
      <c r="C6" s="25"/>
      <c r="D6" s="30">
        <v>1</v>
      </c>
      <c r="E6" s="118">
        <f t="shared" si="0"/>
        <v>1</v>
      </c>
      <c r="F6" s="58">
        <v>1</v>
      </c>
      <c r="G6" s="87">
        <f>SUM(E6-F6)</f>
        <v>0</v>
      </c>
      <c r="H6" s="244" t="s">
        <v>386</v>
      </c>
      <c r="I6" s="16" t="s">
        <v>314</v>
      </c>
      <c r="J6" s="82">
        <v>88</v>
      </c>
      <c r="K6" s="81" t="s">
        <v>211</v>
      </c>
      <c r="L6" s="50"/>
      <c r="M6" s="27" t="s">
        <v>89</v>
      </c>
    </row>
    <row r="7" spans="1:13" ht="12.75">
      <c r="A7" s="26" t="s">
        <v>228</v>
      </c>
      <c r="B7" s="27" t="s">
        <v>460</v>
      </c>
      <c r="C7" s="25"/>
      <c r="D7" s="30"/>
      <c r="E7" s="118">
        <f t="shared" si="0"/>
        <v>0</v>
      </c>
      <c r="F7" s="58"/>
      <c r="G7" s="87">
        <f>SUM(E7-F7)</f>
        <v>0</v>
      </c>
      <c r="H7" s="244" t="s">
        <v>386</v>
      </c>
      <c r="I7" s="16" t="s">
        <v>315</v>
      </c>
      <c r="J7" s="82">
        <v>82</v>
      </c>
      <c r="K7" s="81" t="s">
        <v>212</v>
      </c>
      <c r="L7" s="50"/>
      <c r="M7" s="27" t="s">
        <v>89</v>
      </c>
    </row>
    <row r="8" spans="1:13" ht="12.75">
      <c r="A8" s="26" t="s">
        <v>229</v>
      </c>
      <c r="B8" s="27" t="s">
        <v>188</v>
      </c>
      <c r="C8" s="25">
        <v>3</v>
      </c>
      <c r="D8" s="30">
        <v>3</v>
      </c>
      <c r="E8" s="118">
        <f t="shared" si="0"/>
        <v>6</v>
      </c>
      <c r="F8" s="58">
        <v>6</v>
      </c>
      <c r="G8" s="87">
        <f>SUM(E8-F8)</f>
        <v>0</v>
      </c>
      <c r="H8" s="244" t="s">
        <v>386</v>
      </c>
      <c r="I8" s="16" t="s">
        <v>120</v>
      </c>
      <c r="J8" s="82">
        <v>17</v>
      </c>
      <c r="K8" s="81" t="s">
        <v>63</v>
      </c>
      <c r="L8" s="50">
        <v>1377.75</v>
      </c>
      <c r="M8" s="27" t="s">
        <v>89</v>
      </c>
    </row>
    <row r="9" spans="1:13" ht="12.75">
      <c r="A9" s="26" t="s">
        <v>44</v>
      </c>
      <c r="B9" s="27" t="s">
        <v>207</v>
      </c>
      <c r="C9" s="25"/>
      <c r="D9" s="30">
        <v>2</v>
      </c>
      <c r="E9" s="118">
        <f t="shared" si="0"/>
        <v>2</v>
      </c>
      <c r="F9" s="58">
        <v>5</v>
      </c>
      <c r="G9" s="40">
        <f>SUM(E12+E10+E9-F9)</f>
        <v>0</v>
      </c>
      <c r="H9" s="244" t="s">
        <v>386</v>
      </c>
      <c r="I9" s="16" t="s">
        <v>121</v>
      </c>
      <c r="J9" s="82">
        <v>49</v>
      </c>
      <c r="K9" s="16" t="s">
        <v>213</v>
      </c>
      <c r="L9" s="50">
        <v>13621.57</v>
      </c>
      <c r="M9" s="27" t="s">
        <v>89</v>
      </c>
    </row>
    <row r="10" spans="1:13" ht="12.75">
      <c r="A10" s="26" t="s">
        <v>44</v>
      </c>
      <c r="B10" s="27" t="s">
        <v>208</v>
      </c>
      <c r="C10" s="25"/>
      <c r="D10" s="30">
        <v>3</v>
      </c>
      <c r="E10" s="118">
        <f t="shared" si="0"/>
        <v>3</v>
      </c>
      <c r="F10" s="42" t="s">
        <v>172</v>
      </c>
      <c r="G10" s="40" t="s">
        <v>174</v>
      </c>
      <c r="H10" s="244" t="s">
        <v>386</v>
      </c>
      <c r="I10" s="16" t="s">
        <v>121</v>
      </c>
      <c r="J10" s="82">
        <v>50</v>
      </c>
      <c r="K10" s="81" t="s">
        <v>83</v>
      </c>
      <c r="L10" s="50">
        <v>16542.11</v>
      </c>
      <c r="M10" s="27" t="s">
        <v>89</v>
      </c>
    </row>
    <row r="11" spans="1:13" ht="12.75">
      <c r="A11" s="26" t="s">
        <v>76</v>
      </c>
      <c r="B11" s="27" t="s">
        <v>77</v>
      </c>
      <c r="C11" s="25">
        <v>1</v>
      </c>
      <c r="D11" s="30">
        <v>2</v>
      </c>
      <c r="E11" s="118">
        <f t="shared" si="0"/>
        <v>3</v>
      </c>
      <c r="F11" s="24">
        <v>3</v>
      </c>
      <c r="G11" s="87">
        <f>SUM(E11-F11)</f>
        <v>0</v>
      </c>
      <c r="H11" s="244" t="s">
        <v>386</v>
      </c>
      <c r="I11" s="16" t="s">
        <v>122</v>
      </c>
      <c r="J11" s="82">
        <v>15</v>
      </c>
      <c r="K11" s="81" t="s">
        <v>78</v>
      </c>
      <c r="L11" s="50">
        <v>5327.36</v>
      </c>
      <c r="M11" s="27" t="s">
        <v>89</v>
      </c>
    </row>
    <row r="12" spans="1:13" ht="13.5" thickBot="1">
      <c r="A12" s="75" t="s">
        <v>85</v>
      </c>
      <c r="B12" s="27" t="s">
        <v>311</v>
      </c>
      <c r="C12" s="141"/>
      <c r="D12" s="74"/>
      <c r="E12" s="220">
        <f t="shared" si="0"/>
        <v>0</v>
      </c>
      <c r="F12" s="139" t="s">
        <v>172</v>
      </c>
      <c r="G12" s="76" t="s">
        <v>174</v>
      </c>
      <c r="H12" s="244" t="s">
        <v>386</v>
      </c>
      <c r="I12" s="16" t="s">
        <v>121</v>
      </c>
      <c r="J12" s="140">
        <v>60</v>
      </c>
      <c r="K12" s="16" t="s">
        <v>84</v>
      </c>
      <c r="L12" s="70"/>
      <c r="M12" s="27" t="s">
        <v>89</v>
      </c>
    </row>
    <row r="13" spans="1:13" ht="5.25" customHeight="1" thickBot="1">
      <c r="A13" s="226"/>
      <c r="B13" s="225"/>
      <c r="C13" s="227" t="s">
        <v>125</v>
      </c>
      <c r="D13" s="228" t="s">
        <v>125</v>
      </c>
      <c r="E13" s="228" t="s">
        <v>125</v>
      </c>
      <c r="F13" s="229" t="s">
        <v>125</v>
      </c>
      <c r="G13" s="240" t="s">
        <v>125</v>
      </c>
      <c r="H13" s="245"/>
      <c r="I13" s="242"/>
      <c r="J13" s="229"/>
      <c r="K13" s="228"/>
      <c r="L13" s="230" t="s">
        <v>125</v>
      </c>
      <c r="M13" s="231"/>
    </row>
    <row r="14" spans="1:13" ht="12.75">
      <c r="A14" s="84" t="s">
        <v>231</v>
      </c>
      <c r="B14" t="s">
        <v>190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387</v>
      </c>
      <c r="I14" s="16" t="s">
        <v>222</v>
      </c>
      <c r="J14" s="131">
        <v>23</v>
      </c>
      <c r="K14" s="81" t="s">
        <v>195</v>
      </c>
      <c r="L14" s="73"/>
      <c r="M14" t="s">
        <v>89</v>
      </c>
    </row>
    <row r="15" spans="1:13" ht="12.75">
      <c r="A15" s="26" t="s">
        <v>231</v>
      </c>
      <c r="B15" t="s">
        <v>225</v>
      </c>
      <c r="C15" s="25">
        <v>5</v>
      </c>
      <c r="D15" s="30"/>
      <c r="E15" s="118">
        <f t="shared" si="1"/>
        <v>5</v>
      </c>
      <c r="F15" s="42" t="s">
        <v>172</v>
      </c>
      <c r="G15" s="40" t="s">
        <v>175</v>
      </c>
      <c r="H15" s="133" t="s">
        <v>388</v>
      </c>
      <c r="I15" s="16" t="s">
        <v>233</v>
      </c>
      <c r="J15" s="82">
        <v>18</v>
      </c>
      <c r="K15" s="81" t="s">
        <v>158</v>
      </c>
      <c r="L15" s="50">
        <v>13407.24</v>
      </c>
      <c r="M15" t="s">
        <v>89</v>
      </c>
    </row>
    <row r="16" spans="1:13" ht="12.75">
      <c r="A16" s="26" t="s">
        <v>231</v>
      </c>
      <c r="B16" t="s">
        <v>423</v>
      </c>
      <c r="C16" s="25"/>
      <c r="D16" s="30"/>
      <c r="E16" s="118">
        <f t="shared" si="1"/>
        <v>0</v>
      </c>
      <c r="F16" s="42" t="s">
        <v>172</v>
      </c>
      <c r="G16" s="87" t="s">
        <v>461</v>
      </c>
      <c r="H16" s="133" t="s">
        <v>389</v>
      </c>
      <c r="I16" s="16" t="s">
        <v>319</v>
      </c>
      <c r="J16" s="82">
        <v>19</v>
      </c>
      <c r="K16" s="81" t="s">
        <v>159</v>
      </c>
      <c r="L16" s="50"/>
      <c r="M16" t="s">
        <v>89</v>
      </c>
    </row>
    <row r="17" spans="1:13" ht="12.75">
      <c r="A17" s="26" t="s">
        <v>231</v>
      </c>
      <c r="B17" t="s">
        <v>424</v>
      </c>
      <c r="C17" s="25"/>
      <c r="D17" s="30"/>
      <c r="E17" s="118">
        <f t="shared" si="1"/>
        <v>0</v>
      </c>
      <c r="F17" s="42" t="s">
        <v>172</v>
      </c>
      <c r="G17" s="87" t="s">
        <v>462</v>
      </c>
      <c r="H17" s="133" t="s">
        <v>389</v>
      </c>
      <c r="I17" s="16" t="s">
        <v>320</v>
      </c>
      <c r="J17" s="82">
        <v>24</v>
      </c>
      <c r="K17" s="81" t="s">
        <v>321</v>
      </c>
      <c r="L17" s="50"/>
      <c r="M17" t="s">
        <v>89</v>
      </c>
    </row>
    <row r="18" spans="1:13" ht="12.75">
      <c r="A18" s="26" t="s">
        <v>230</v>
      </c>
      <c r="B18" t="s">
        <v>193</v>
      </c>
      <c r="C18" s="25">
        <v>1</v>
      </c>
      <c r="D18" s="30">
        <v>3</v>
      </c>
      <c r="E18" s="118">
        <f t="shared" si="1"/>
        <v>4</v>
      </c>
      <c r="F18" s="24">
        <v>25</v>
      </c>
      <c r="G18" s="40">
        <f>SUM(E19+E18-F18)</f>
        <v>0</v>
      </c>
      <c r="H18" s="133" t="s">
        <v>387</v>
      </c>
      <c r="I18" s="16" t="s">
        <v>215</v>
      </c>
      <c r="J18" s="82">
        <v>22</v>
      </c>
      <c r="K18" s="16" t="s">
        <v>194</v>
      </c>
      <c r="L18" s="70">
        <v>2281.86</v>
      </c>
      <c r="M18" t="s">
        <v>89</v>
      </c>
    </row>
    <row r="19" spans="1:13" ht="12.75">
      <c r="A19" s="84" t="s">
        <v>230</v>
      </c>
      <c r="B19" t="s">
        <v>45</v>
      </c>
      <c r="C19" s="25">
        <v>11</v>
      </c>
      <c r="D19" s="30">
        <v>10</v>
      </c>
      <c r="E19" s="118">
        <f t="shared" si="1"/>
        <v>21</v>
      </c>
      <c r="F19" s="42" t="s">
        <v>172</v>
      </c>
      <c r="G19" s="40" t="s">
        <v>382</v>
      </c>
      <c r="H19" s="133" t="s">
        <v>387</v>
      </c>
      <c r="I19" s="16" t="s">
        <v>215</v>
      </c>
      <c r="J19" s="82">
        <v>1</v>
      </c>
      <c r="K19" s="81" t="s">
        <v>57</v>
      </c>
      <c r="L19" s="70">
        <v>7138.58</v>
      </c>
      <c r="M19" t="s">
        <v>89</v>
      </c>
    </row>
    <row r="20" spans="1:228" ht="12.75">
      <c r="A20" s="75" t="s">
        <v>135</v>
      </c>
      <c r="B20" t="s">
        <v>316</v>
      </c>
      <c r="C20" s="25"/>
      <c r="D20" s="30"/>
      <c r="E20" s="118">
        <f t="shared" si="1"/>
        <v>0</v>
      </c>
      <c r="F20" s="58"/>
      <c r="G20" s="87">
        <f>SUM(E20-F20)</f>
        <v>0</v>
      </c>
      <c r="H20" s="133" t="s">
        <v>387</v>
      </c>
      <c r="I20" s="16" t="s">
        <v>154</v>
      </c>
      <c r="J20" s="82">
        <v>7</v>
      </c>
      <c r="K20" s="81" t="s">
        <v>136</v>
      </c>
      <c r="L20" s="70"/>
      <c r="M20" t="s">
        <v>89</v>
      </c>
      <c r="N20" s="16"/>
      <c r="P20" s="16"/>
      <c r="R20" s="16"/>
      <c r="T20" s="16"/>
      <c r="V20" s="16"/>
      <c r="X20" s="16"/>
      <c r="Z20" s="16"/>
      <c r="AB20" s="16"/>
      <c r="AD20" s="16"/>
      <c r="AF20" s="16"/>
      <c r="AH20" s="16"/>
      <c r="AJ20" s="16"/>
      <c r="AL20" s="16"/>
      <c r="AN20" s="16"/>
      <c r="AP20" s="16"/>
      <c r="AR20" s="16"/>
      <c r="AT20" s="16"/>
      <c r="AV20" s="16"/>
      <c r="AX20" s="16"/>
      <c r="AZ20" s="16"/>
      <c r="BB20" s="16"/>
      <c r="BD20" s="16"/>
      <c r="BF20" s="16"/>
      <c r="BH20" s="16"/>
      <c r="BJ20" s="16"/>
      <c r="BL20" s="16"/>
      <c r="BN20" s="16"/>
      <c r="BP20" s="16"/>
      <c r="BR20" s="16"/>
      <c r="BT20" s="16"/>
      <c r="BV20" s="16"/>
      <c r="BX20" s="16"/>
      <c r="BZ20" s="16"/>
      <c r="CB20" s="16"/>
      <c r="CD20" s="16"/>
      <c r="CF20" s="16"/>
      <c r="CH20" s="16"/>
      <c r="CJ20" s="16"/>
      <c r="CL20" s="16"/>
      <c r="CN20" s="16"/>
      <c r="CP20" s="16"/>
      <c r="CR20" s="16"/>
      <c r="CT20" s="16"/>
      <c r="CV20" s="16"/>
      <c r="CX20" s="16"/>
      <c r="CZ20" s="16"/>
      <c r="DB20" s="16"/>
      <c r="DD20" s="16"/>
      <c r="DF20" s="16"/>
      <c r="DH20" s="16"/>
      <c r="DJ20" s="16"/>
      <c r="DL20" s="16"/>
      <c r="DN20" s="16"/>
      <c r="DP20" s="16"/>
      <c r="DR20" s="16"/>
      <c r="DT20" s="16"/>
      <c r="DV20" s="16"/>
      <c r="DX20" s="16"/>
      <c r="DZ20" s="16"/>
      <c r="EB20" s="16"/>
      <c r="ED20" s="16"/>
      <c r="EF20" s="16"/>
      <c r="EH20" s="16"/>
      <c r="EJ20" s="16"/>
      <c r="EL20" s="16"/>
      <c r="EN20" s="16"/>
      <c r="EP20" s="16"/>
      <c r="ER20" s="16"/>
      <c r="ET20" s="16"/>
      <c r="EV20" s="16"/>
      <c r="EX20" s="16"/>
      <c r="EZ20" s="16"/>
      <c r="FB20" s="16"/>
      <c r="FD20" s="16"/>
      <c r="FF20" s="16"/>
      <c r="FH20" s="16"/>
      <c r="FJ20" s="16"/>
      <c r="FL20" s="16"/>
      <c r="FN20" s="16"/>
      <c r="FP20" s="16"/>
      <c r="FR20" s="16"/>
      <c r="FT20" s="16"/>
      <c r="FV20" s="16"/>
      <c r="FX20" s="16"/>
      <c r="FZ20" s="16"/>
      <c r="GB20" s="16"/>
      <c r="GD20" s="16"/>
      <c r="GF20" s="16"/>
      <c r="GH20" s="16"/>
      <c r="GJ20" s="16"/>
      <c r="GL20" s="16"/>
      <c r="GN20" s="16"/>
      <c r="GP20" s="16"/>
      <c r="GR20" s="16"/>
      <c r="GT20" s="16"/>
      <c r="GV20" s="16"/>
      <c r="GX20" s="16"/>
      <c r="GZ20" s="16"/>
      <c r="HB20" s="16"/>
      <c r="HD20" s="16"/>
      <c r="HF20" s="16"/>
      <c r="HH20" s="16"/>
      <c r="HJ20" s="16"/>
      <c r="HL20" s="16"/>
      <c r="HN20" s="16"/>
      <c r="HP20" s="16"/>
      <c r="HR20" s="16"/>
      <c r="HT20" s="16"/>
    </row>
    <row r="21" spans="1:13" ht="12.75">
      <c r="A21" s="26" t="s">
        <v>46</v>
      </c>
      <c r="B21" t="s">
        <v>47</v>
      </c>
      <c r="C21" s="25">
        <v>6</v>
      </c>
      <c r="D21" s="30">
        <v>3</v>
      </c>
      <c r="E21" s="118">
        <f t="shared" si="1"/>
        <v>9</v>
      </c>
      <c r="F21" s="58">
        <v>9</v>
      </c>
      <c r="G21" s="87">
        <f>SUM(E21-F21)</f>
        <v>0</v>
      </c>
      <c r="H21" s="133" t="s">
        <v>387</v>
      </c>
      <c r="I21" s="16" t="s">
        <v>217</v>
      </c>
      <c r="J21" s="82">
        <v>8</v>
      </c>
      <c r="K21" s="81" t="s">
        <v>56</v>
      </c>
      <c r="L21" s="50">
        <v>1560.4</v>
      </c>
      <c r="M21" t="s">
        <v>89</v>
      </c>
    </row>
    <row r="22" spans="1:13" ht="12.75">
      <c r="A22" s="26" t="s">
        <v>48</v>
      </c>
      <c r="B22" t="s">
        <v>189</v>
      </c>
      <c r="C22" s="141">
        <v>9</v>
      </c>
      <c r="D22" s="74">
        <v>12</v>
      </c>
      <c r="E22" s="118">
        <f t="shared" si="1"/>
        <v>21</v>
      </c>
      <c r="F22" s="138">
        <v>21</v>
      </c>
      <c r="G22" s="87">
        <f>SUM(E22-F22)</f>
        <v>0</v>
      </c>
      <c r="H22" s="133" t="s">
        <v>387</v>
      </c>
      <c r="I22" s="16" t="s">
        <v>219</v>
      </c>
      <c r="J22" s="140">
        <v>9</v>
      </c>
      <c r="K22" s="81" t="s">
        <v>58</v>
      </c>
      <c r="L22" s="70">
        <v>10132.73</v>
      </c>
      <c r="M22" t="s">
        <v>89</v>
      </c>
    </row>
    <row r="23" spans="1:13" ht="13.5" thickBot="1">
      <c r="A23" s="75" t="s">
        <v>49</v>
      </c>
      <c r="B23" t="s">
        <v>50</v>
      </c>
      <c r="C23" s="141">
        <v>38</v>
      </c>
      <c r="D23" s="74">
        <v>35</v>
      </c>
      <c r="E23" s="220">
        <f t="shared" si="1"/>
        <v>73</v>
      </c>
      <c r="F23" s="138">
        <v>73</v>
      </c>
      <c r="G23" s="101">
        <f>SUM(E23-F23)</f>
        <v>0</v>
      </c>
      <c r="H23" s="133" t="s">
        <v>387</v>
      </c>
      <c r="I23" s="16" t="s">
        <v>220</v>
      </c>
      <c r="J23" s="140">
        <v>10</v>
      </c>
      <c r="K23" s="81" t="s">
        <v>59</v>
      </c>
      <c r="L23" s="70">
        <v>51966.23</v>
      </c>
      <c r="M23" t="s">
        <v>89</v>
      </c>
    </row>
    <row r="24" spans="1:13" ht="5.25" customHeight="1" thickBot="1">
      <c r="A24" s="232"/>
      <c r="B24" s="233"/>
      <c r="C24" s="228" t="s">
        <v>125</v>
      </c>
      <c r="D24" s="228" t="s">
        <v>125</v>
      </c>
      <c r="E24" s="228" t="s">
        <v>125</v>
      </c>
      <c r="F24" s="229" t="s">
        <v>125</v>
      </c>
      <c r="G24" s="240" t="s">
        <v>125</v>
      </c>
      <c r="H24" s="245"/>
      <c r="I24" s="242"/>
      <c r="J24" s="229"/>
      <c r="K24" s="228"/>
      <c r="L24" s="230" t="s">
        <v>125</v>
      </c>
      <c r="M24" s="231"/>
    </row>
    <row r="25" spans="1:13" ht="12.75">
      <c r="A25" s="84" t="s">
        <v>51</v>
      </c>
      <c r="B25" t="s">
        <v>142</v>
      </c>
      <c r="C25" s="117">
        <v>6</v>
      </c>
      <c r="D25" s="85">
        <v>1</v>
      </c>
      <c r="E25" s="118">
        <f>SUM(C25:D25)</f>
        <v>7</v>
      </c>
      <c r="F25" s="142">
        <v>12</v>
      </c>
      <c r="G25" s="87">
        <f>SUM(E15+E28+E25-F25)</f>
        <v>0</v>
      </c>
      <c r="H25" s="133" t="s">
        <v>388</v>
      </c>
      <c r="I25" s="16" t="s">
        <v>233</v>
      </c>
      <c r="J25" s="131">
        <v>20</v>
      </c>
      <c r="K25" s="16" t="s">
        <v>60</v>
      </c>
      <c r="L25" s="73">
        <v>7776.27</v>
      </c>
      <c r="M25" t="s">
        <v>89</v>
      </c>
    </row>
    <row r="26" spans="1:13" ht="12.75">
      <c r="A26" s="26" t="s">
        <v>51</v>
      </c>
      <c r="B26" t="s">
        <v>155</v>
      </c>
      <c r="C26" s="58" t="s">
        <v>124</v>
      </c>
      <c r="D26" s="58" t="s">
        <v>124</v>
      </c>
      <c r="E26" s="58" t="s">
        <v>124</v>
      </c>
      <c r="F26" s="42" t="s">
        <v>172</v>
      </c>
      <c r="G26" s="40" t="s">
        <v>175</v>
      </c>
      <c r="H26" s="133" t="s">
        <v>388</v>
      </c>
      <c r="I26" s="16" t="s">
        <v>233</v>
      </c>
      <c r="J26" s="82">
        <v>36</v>
      </c>
      <c r="K26" s="81" t="s">
        <v>139</v>
      </c>
      <c r="L26" s="50"/>
      <c r="M26" t="s">
        <v>89</v>
      </c>
    </row>
    <row r="27" spans="1:13" ht="12.75">
      <c r="A27" s="26" t="s">
        <v>51</v>
      </c>
      <c r="B27" t="s">
        <v>156</v>
      </c>
      <c r="C27" s="58" t="s">
        <v>124</v>
      </c>
      <c r="D27" s="58" t="s">
        <v>124</v>
      </c>
      <c r="E27" s="58" t="s">
        <v>124</v>
      </c>
      <c r="F27" s="42" t="s">
        <v>172</v>
      </c>
      <c r="G27" s="40" t="s">
        <v>175</v>
      </c>
      <c r="H27" s="133" t="s">
        <v>388</v>
      </c>
      <c r="I27" s="16" t="s">
        <v>233</v>
      </c>
      <c r="J27" s="82">
        <v>36</v>
      </c>
      <c r="K27" s="81" t="s">
        <v>140</v>
      </c>
      <c r="L27" s="50"/>
      <c r="M27" t="s">
        <v>89</v>
      </c>
    </row>
    <row r="28" spans="1:13" ht="13.5" thickBot="1">
      <c r="A28" s="75" t="s">
        <v>80</v>
      </c>
      <c r="B28" t="s">
        <v>79</v>
      </c>
      <c r="C28" s="141"/>
      <c r="D28" s="74"/>
      <c r="E28" s="138">
        <f>SUM(C28:D28)</f>
        <v>0</v>
      </c>
      <c r="F28" s="139" t="s">
        <v>172</v>
      </c>
      <c r="G28" s="76" t="s">
        <v>175</v>
      </c>
      <c r="H28" s="133" t="s">
        <v>388</v>
      </c>
      <c r="I28" s="16" t="s">
        <v>233</v>
      </c>
      <c r="J28" s="140">
        <v>36</v>
      </c>
      <c r="K28" s="81" t="s">
        <v>141</v>
      </c>
      <c r="L28" s="70"/>
      <c r="M28" t="s">
        <v>89</v>
      </c>
    </row>
    <row r="29" spans="1:13" ht="5.25" customHeight="1" thickBot="1">
      <c r="A29" s="232"/>
      <c r="B29" s="234"/>
      <c r="C29" s="228" t="s">
        <v>125</v>
      </c>
      <c r="D29" s="228" t="s">
        <v>125</v>
      </c>
      <c r="E29" s="228" t="s">
        <v>125</v>
      </c>
      <c r="F29" s="229" t="s">
        <v>125</v>
      </c>
      <c r="G29" s="240" t="s">
        <v>125</v>
      </c>
      <c r="H29" s="245"/>
      <c r="I29" s="235"/>
      <c r="J29" s="229"/>
      <c r="K29" s="236"/>
      <c r="L29" s="230" t="s">
        <v>125</v>
      </c>
      <c r="M29" s="231"/>
    </row>
    <row r="30" spans="1:13" ht="12.75">
      <c r="A30" s="84" t="s">
        <v>52</v>
      </c>
      <c r="B30" t="s">
        <v>322</v>
      </c>
      <c r="C30" s="117">
        <v>2</v>
      </c>
      <c r="D30" s="85">
        <v>5</v>
      </c>
      <c r="E30" s="118">
        <f>SUM(C30:D30)</f>
        <v>7</v>
      </c>
      <c r="F30" s="142">
        <v>29</v>
      </c>
      <c r="G30" s="87">
        <f>SUM(E40+E39+E38+E37+E33+E32+E31+E30-F30)</f>
        <v>0</v>
      </c>
      <c r="H30" s="133" t="s">
        <v>389</v>
      </c>
      <c r="I30" s="16" t="s">
        <v>247</v>
      </c>
      <c r="J30" s="131">
        <v>30</v>
      </c>
      <c r="K30" s="16" t="s">
        <v>64</v>
      </c>
      <c r="L30" s="73">
        <v>5909.76</v>
      </c>
      <c r="M30" t="s">
        <v>89</v>
      </c>
    </row>
    <row r="31" spans="1:13" ht="12.75">
      <c r="A31" s="26" t="s">
        <v>52</v>
      </c>
      <c r="B31" t="s">
        <v>399</v>
      </c>
      <c r="C31" s="25">
        <v>8</v>
      </c>
      <c r="D31" s="30">
        <v>5</v>
      </c>
      <c r="E31" s="58">
        <f>SUM(C31:D31)</f>
        <v>13</v>
      </c>
      <c r="F31" s="42" t="s">
        <v>172</v>
      </c>
      <c r="G31" s="40" t="s">
        <v>173</v>
      </c>
      <c r="H31" s="133" t="s">
        <v>389</v>
      </c>
      <c r="I31" s="16" t="s">
        <v>247</v>
      </c>
      <c r="J31" s="82">
        <v>38</v>
      </c>
      <c r="K31" s="81" t="s">
        <v>143</v>
      </c>
      <c r="L31" s="50">
        <v>18807.65</v>
      </c>
      <c r="M31" t="s">
        <v>89</v>
      </c>
    </row>
    <row r="32" spans="1:13" ht="12.75">
      <c r="A32" s="26" t="s">
        <v>52</v>
      </c>
      <c r="B32" t="s">
        <v>400</v>
      </c>
      <c r="C32" s="25">
        <v>1</v>
      </c>
      <c r="D32" s="30">
        <v>2</v>
      </c>
      <c r="E32" s="58">
        <f>SUM(C32:D32)</f>
        <v>3</v>
      </c>
      <c r="F32" s="42" t="s">
        <v>172</v>
      </c>
      <c r="G32" s="40" t="s">
        <v>173</v>
      </c>
      <c r="H32" s="133" t="s">
        <v>389</v>
      </c>
      <c r="I32" s="16" t="s">
        <v>247</v>
      </c>
      <c r="J32" s="82">
        <v>32</v>
      </c>
      <c r="K32" s="81" t="s">
        <v>61</v>
      </c>
      <c r="L32" s="50">
        <v>3303.07</v>
      </c>
      <c r="M32" t="s">
        <v>89</v>
      </c>
    </row>
    <row r="33" spans="1:13" ht="12.75">
      <c r="A33" s="26" t="s">
        <v>52</v>
      </c>
      <c r="B33" t="s">
        <v>401</v>
      </c>
      <c r="C33" s="25"/>
      <c r="D33" s="30"/>
      <c r="E33" s="58">
        <f>SUM(C33:D33)</f>
        <v>0</v>
      </c>
      <c r="F33" s="42" t="s">
        <v>172</v>
      </c>
      <c r="G33" s="40" t="s">
        <v>173</v>
      </c>
      <c r="H33" s="133" t="s">
        <v>389</v>
      </c>
      <c r="I33" s="16" t="s">
        <v>247</v>
      </c>
      <c r="J33" s="82">
        <v>39</v>
      </c>
      <c r="K33" s="81" t="s">
        <v>267</v>
      </c>
      <c r="L33" s="50"/>
      <c r="M33" t="s">
        <v>89</v>
      </c>
    </row>
    <row r="34" spans="1:13" ht="12.75">
      <c r="A34" s="26" t="s">
        <v>52</v>
      </c>
      <c r="B34" t="s">
        <v>402</v>
      </c>
      <c r="C34" s="58" t="s">
        <v>124</v>
      </c>
      <c r="D34" s="58" t="s">
        <v>124</v>
      </c>
      <c r="E34" s="58" t="s">
        <v>124</v>
      </c>
      <c r="F34" s="42" t="s">
        <v>172</v>
      </c>
      <c r="G34" s="40" t="s">
        <v>173</v>
      </c>
      <c r="H34" s="133" t="s">
        <v>389</v>
      </c>
      <c r="I34" s="16" t="s">
        <v>247</v>
      </c>
      <c r="J34" s="170" t="s">
        <v>269</v>
      </c>
      <c r="K34" s="81" t="s">
        <v>74</v>
      </c>
      <c r="L34" s="50">
        <v>2815.01</v>
      </c>
      <c r="M34" t="s">
        <v>89</v>
      </c>
    </row>
    <row r="35" spans="1:13" ht="12.75">
      <c r="A35" s="26" t="s">
        <v>52</v>
      </c>
      <c r="B35" t="s">
        <v>403</v>
      </c>
      <c r="C35" s="58" t="s">
        <v>124</v>
      </c>
      <c r="D35" s="58" t="s">
        <v>124</v>
      </c>
      <c r="E35" s="58" t="s">
        <v>124</v>
      </c>
      <c r="F35" s="42" t="s">
        <v>172</v>
      </c>
      <c r="G35" s="40" t="s">
        <v>173</v>
      </c>
      <c r="H35" s="133" t="s">
        <v>389</v>
      </c>
      <c r="I35" s="16" t="s">
        <v>247</v>
      </c>
      <c r="J35" s="170" t="s">
        <v>269</v>
      </c>
      <c r="K35" s="81" t="s">
        <v>137</v>
      </c>
      <c r="L35" s="50">
        <v>217.89</v>
      </c>
      <c r="M35" t="s">
        <v>89</v>
      </c>
    </row>
    <row r="36" spans="1:13" ht="12.75">
      <c r="A36" s="75" t="s">
        <v>52</v>
      </c>
      <c r="B36" t="s">
        <v>404</v>
      </c>
      <c r="C36" s="138" t="s">
        <v>124</v>
      </c>
      <c r="D36" s="138" t="s">
        <v>124</v>
      </c>
      <c r="E36" s="138" t="s">
        <v>124</v>
      </c>
      <c r="F36" s="139" t="s">
        <v>172</v>
      </c>
      <c r="G36" s="76" t="s">
        <v>173</v>
      </c>
      <c r="H36" s="133" t="s">
        <v>389</v>
      </c>
      <c r="I36" s="16" t="s">
        <v>247</v>
      </c>
      <c r="J36" s="170" t="s">
        <v>269</v>
      </c>
      <c r="K36" s="81" t="s">
        <v>138</v>
      </c>
      <c r="L36" s="70">
        <v>26.4</v>
      </c>
      <c r="M36" t="s">
        <v>89</v>
      </c>
    </row>
    <row r="37" spans="1:13" ht="12.75">
      <c r="A37" s="75" t="s">
        <v>52</v>
      </c>
      <c r="B37" t="s">
        <v>405</v>
      </c>
      <c r="C37" s="25">
        <v>3</v>
      </c>
      <c r="D37" s="30">
        <v>3</v>
      </c>
      <c r="E37" s="58">
        <f>SUM(C37:D37)</f>
        <v>6</v>
      </c>
      <c r="F37" s="42" t="s">
        <v>172</v>
      </c>
      <c r="G37" s="40" t="s">
        <v>173</v>
      </c>
      <c r="H37" s="244" t="s">
        <v>389</v>
      </c>
      <c r="I37" s="16" t="s">
        <v>247</v>
      </c>
      <c r="J37" s="218">
        <v>51</v>
      </c>
      <c r="K37" s="81" t="s">
        <v>324</v>
      </c>
      <c r="L37" s="70"/>
      <c r="M37" t="s">
        <v>89</v>
      </c>
    </row>
    <row r="38" spans="1:13" ht="12.75">
      <c r="A38" s="75" t="s">
        <v>52</v>
      </c>
      <c r="B38" t="s">
        <v>406</v>
      </c>
      <c r="C38" s="25"/>
      <c r="D38" s="30"/>
      <c r="E38" s="58">
        <f>SUM(C38:D38)</f>
        <v>0</v>
      </c>
      <c r="F38" s="42" t="s">
        <v>172</v>
      </c>
      <c r="G38" s="40" t="s">
        <v>173</v>
      </c>
      <c r="H38" s="244" t="s">
        <v>389</v>
      </c>
      <c r="I38" s="16" t="s">
        <v>247</v>
      </c>
      <c r="J38" s="218">
        <v>52</v>
      </c>
      <c r="K38" s="81" t="s">
        <v>328</v>
      </c>
      <c r="L38" s="70"/>
      <c r="M38" t="s">
        <v>89</v>
      </c>
    </row>
    <row r="39" spans="1:13" ht="12.75">
      <c r="A39" s="75" t="s">
        <v>52</v>
      </c>
      <c r="B39" t="s">
        <v>407</v>
      </c>
      <c r="C39" s="25"/>
      <c r="D39" s="30"/>
      <c r="E39" s="58">
        <f>SUM(C39:D39)</f>
        <v>0</v>
      </c>
      <c r="F39" s="42" t="s">
        <v>172</v>
      </c>
      <c r="G39" s="40" t="s">
        <v>173</v>
      </c>
      <c r="H39" s="244" t="s">
        <v>389</v>
      </c>
      <c r="I39" s="16" t="s">
        <v>247</v>
      </c>
      <c r="J39" s="218">
        <v>53</v>
      </c>
      <c r="K39" s="81" t="s">
        <v>333</v>
      </c>
      <c r="L39" s="70"/>
      <c r="M39" t="s">
        <v>89</v>
      </c>
    </row>
    <row r="40" spans="1:13" ht="12.75">
      <c r="A40" s="75" t="s">
        <v>52</v>
      </c>
      <c r="B40" t="s">
        <v>408</v>
      </c>
      <c r="C40" s="25"/>
      <c r="D40" s="30"/>
      <c r="E40" s="58">
        <f>SUM(C40:D40)</f>
        <v>0</v>
      </c>
      <c r="F40" s="42" t="s">
        <v>172</v>
      </c>
      <c r="G40" s="40" t="s">
        <v>173</v>
      </c>
      <c r="H40" s="244" t="s">
        <v>389</v>
      </c>
      <c r="I40" s="16" t="s">
        <v>247</v>
      </c>
      <c r="J40" s="218">
        <v>54</v>
      </c>
      <c r="K40" s="81" t="s">
        <v>335</v>
      </c>
      <c r="L40" s="70"/>
      <c r="M40" t="s">
        <v>89</v>
      </c>
    </row>
    <row r="41" spans="1:13" ht="12.75">
      <c r="A41" s="75" t="s">
        <v>52</v>
      </c>
      <c r="B41" t="s">
        <v>409</v>
      </c>
      <c r="C41" s="58" t="s">
        <v>124</v>
      </c>
      <c r="D41" s="58" t="s">
        <v>124</v>
      </c>
      <c r="E41" s="58" t="s">
        <v>124</v>
      </c>
      <c r="F41" s="42" t="s">
        <v>172</v>
      </c>
      <c r="G41" s="40" t="s">
        <v>173</v>
      </c>
      <c r="H41" s="246" t="s">
        <v>389</v>
      </c>
      <c r="I41" s="16" t="s">
        <v>247</v>
      </c>
      <c r="J41" s="170" t="s">
        <v>334</v>
      </c>
      <c r="K41" s="81" t="s">
        <v>325</v>
      </c>
      <c r="L41" s="70"/>
      <c r="M41" t="s">
        <v>89</v>
      </c>
    </row>
    <row r="42" spans="1:13" ht="12.75">
      <c r="A42" s="75" t="s">
        <v>52</v>
      </c>
      <c r="B42" t="s">
        <v>410</v>
      </c>
      <c r="C42" s="58" t="s">
        <v>124</v>
      </c>
      <c r="D42" s="58" t="s">
        <v>124</v>
      </c>
      <c r="E42" s="58" t="s">
        <v>124</v>
      </c>
      <c r="F42" s="42" t="s">
        <v>172</v>
      </c>
      <c r="G42" s="40" t="s">
        <v>173</v>
      </c>
      <c r="H42" s="246" t="s">
        <v>389</v>
      </c>
      <c r="I42" s="16" t="s">
        <v>247</v>
      </c>
      <c r="J42" s="170" t="s">
        <v>334</v>
      </c>
      <c r="K42" s="81" t="s">
        <v>326</v>
      </c>
      <c r="L42" s="70"/>
      <c r="M42" t="s">
        <v>89</v>
      </c>
    </row>
    <row r="43" spans="1:13" ht="13.5" thickBot="1">
      <c r="A43" s="75" t="s">
        <v>52</v>
      </c>
      <c r="B43" t="s">
        <v>411</v>
      </c>
      <c r="C43" s="138" t="s">
        <v>124</v>
      </c>
      <c r="D43" s="138" t="s">
        <v>124</v>
      </c>
      <c r="E43" s="138" t="s">
        <v>124</v>
      </c>
      <c r="F43" s="139" t="s">
        <v>172</v>
      </c>
      <c r="G43" s="76" t="s">
        <v>173</v>
      </c>
      <c r="H43" s="246" t="s">
        <v>389</v>
      </c>
      <c r="I43" s="16" t="s">
        <v>247</v>
      </c>
      <c r="J43" s="237" t="s">
        <v>334</v>
      </c>
      <c r="K43" s="81" t="s">
        <v>327</v>
      </c>
      <c r="L43" s="70"/>
      <c r="M43" t="s">
        <v>89</v>
      </c>
    </row>
    <row r="44" spans="1:13" ht="5.25" customHeight="1" thickBot="1">
      <c r="A44" s="232"/>
      <c r="B44" s="233"/>
      <c r="C44" s="228" t="s">
        <v>125</v>
      </c>
      <c r="D44" s="228" t="s">
        <v>125</v>
      </c>
      <c r="E44" s="228" t="s">
        <v>125</v>
      </c>
      <c r="F44" s="229" t="s">
        <v>125</v>
      </c>
      <c r="G44" s="240" t="s">
        <v>125</v>
      </c>
      <c r="H44" s="245"/>
      <c r="I44" s="242"/>
      <c r="J44" s="229"/>
      <c r="K44" s="228"/>
      <c r="L44" s="230" t="s">
        <v>125</v>
      </c>
      <c r="M44" s="231"/>
    </row>
    <row r="45" spans="1:13" ht="12.75">
      <c r="A45" s="84" t="s">
        <v>53</v>
      </c>
      <c r="B45" t="s">
        <v>196</v>
      </c>
      <c r="C45" s="117">
        <v>7</v>
      </c>
      <c r="D45" s="85">
        <v>10</v>
      </c>
      <c r="E45" s="118">
        <f aca="true" t="shared" si="2" ref="E45:E56">SUM(C45:D45)</f>
        <v>17</v>
      </c>
      <c r="F45" s="118">
        <v>17</v>
      </c>
      <c r="G45" s="87">
        <f aca="true" t="shared" si="3" ref="G45:G51">SUM(E45-F45)</f>
        <v>0</v>
      </c>
      <c r="H45" s="244" t="s">
        <v>389</v>
      </c>
      <c r="I45" s="16" t="s">
        <v>349</v>
      </c>
      <c r="J45" s="131">
        <v>73</v>
      </c>
      <c r="K45" s="81" t="s">
        <v>467</v>
      </c>
      <c r="L45" s="73">
        <v>46976.99</v>
      </c>
      <c r="M45" t="s">
        <v>89</v>
      </c>
    </row>
    <row r="46" spans="1:13" ht="12.75">
      <c r="A46" s="26" t="s">
        <v>53</v>
      </c>
      <c r="B46" t="s">
        <v>197</v>
      </c>
      <c r="C46" s="25">
        <v>1</v>
      </c>
      <c r="D46" s="30">
        <v>3</v>
      </c>
      <c r="E46" s="58">
        <f t="shared" si="2"/>
        <v>4</v>
      </c>
      <c r="F46" s="58">
        <v>4</v>
      </c>
      <c r="G46" s="87">
        <f t="shared" si="3"/>
        <v>0</v>
      </c>
      <c r="H46" s="244" t="s">
        <v>389</v>
      </c>
      <c r="I46" s="16" t="s">
        <v>351</v>
      </c>
      <c r="J46" s="82">
        <v>74</v>
      </c>
      <c r="K46" s="81" t="s">
        <v>160</v>
      </c>
      <c r="L46" s="50">
        <v>4101.68</v>
      </c>
      <c r="M46" t="s">
        <v>89</v>
      </c>
    </row>
    <row r="47" spans="1:13" ht="12.75">
      <c r="A47" s="26" t="s">
        <v>53</v>
      </c>
      <c r="B47" t="s">
        <v>198</v>
      </c>
      <c r="C47" s="25">
        <v>4</v>
      </c>
      <c r="D47" s="30">
        <v>1</v>
      </c>
      <c r="E47" s="58">
        <f t="shared" si="2"/>
        <v>5</v>
      </c>
      <c r="F47" s="58">
        <v>5</v>
      </c>
      <c r="G47" s="87">
        <f t="shared" si="3"/>
        <v>0</v>
      </c>
      <c r="H47" s="244" t="s">
        <v>389</v>
      </c>
      <c r="I47" s="16" t="s">
        <v>352</v>
      </c>
      <c r="J47" s="82">
        <v>75</v>
      </c>
      <c r="K47" s="81" t="s">
        <v>161</v>
      </c>
      <c r="L47" s="50">
        <v>17612.16</v>
      </c>
      <c r="M47" t="s">
        <v>89</v>
      </c>
    </row>
    <row r="48" spans="1:13" ht="12.75">
      <c r="A48" s="26" t="s">
        <v>53</v>
      </c>
      <c r="B48" t="s">
        <v>199</v>
      </c>
      <c r="C48" s="25">
        <v>2</v>
      </c>
      <c r="D48" s="30">
        <v>9</v>
      </c>
      <c r="E48" s="58">
        <f t="shared" si="2"/>
        <v>11</v>
      </c>
      <c r="F48" s="58">
        <v>12</v>
      </c>
      <c r="G48" s="87">
        <f>SUM(E48+E16+E55-F48)</f>
        <v>0</v>
      </c>
      <c r="H48" s="244" t="s">
        <v>389</v>
      </c>
      <c r="I48" s="16" t="s">
        <v>319</v>
      </c>
      <c r="J48" s="82">
        <v>76</v>
      </c>
      <c r="K48" s="81" t="s">
        <v>162</v>
      </c>
      <c r="L48" s="50">
        <v>17674.05</v>
      </c>
      <c r="M48" t="s">
        <v>89</v>
      </c>
    </row>
    <row r="49" spans="1:13" ht="12.75">
      <c r="A49" s="26" t="s">
        <v>53</v>
      </c>
      <c r="B49" t="s">
        <v>341</v>
      </c>
      <c r="C49" s="25">
        <v>7</v>
      </c>
      <c r="D49" s="30">
        <v>7</v>
      </c>
      <c r="E49" s="58">
        <f t="shared" si="2"/>
        <v>14</v>
      </c>
      <c r="F49" s="58">
        <v>14</v>
      </c>
      <c r="G49" s="87">
        <f t="shared" si="3"/>
        <v>0</v>
      </c>
      <c r="H49" s="244" t="s">
        <v>389</v>
      </c>
      <c r="I49" s="16" t="s">
        <v>353</v>
      </c>
      <c r="J49" s="82">
        <v>55</v>
      </c>
      <c r="K49" s="81" t="s">
        <v>354</v>
      </c>
      <c r="L49" s="50">
        <v>60963.89</v>
      </c>
      <c r="M49" t="s">
        <v>89</v>
      </c>
    </row>
    <row r="50" spans="1:13" ht="12.75">
      <c r="A50" s="26" t="s">
        <v>53</v>
      </c>
      <c r="B50" t="s">
        <v>342</v>
      </c>
      <c r="C50" s="25">
        <v>2</v>
      </c>
      <c r="D50" s="30">
        <v>2</v>
      </c>
      <c r="E50" s="58">
        <f t="shared" si="2"/>
        <v>4</v>
      </c>
      <c r="F50" s="58">
        <v>4</v>
      </c>
      <c r="G50" s="87">
        <f t="shared" si="3"/>
        <v>0</v>
      </c>
      <c r="H50" s="244" t="s">
        <v>389</v>
      </c>
      <c r="I50" s="16" t="s">
        <v>355</v>
      </c>
      <c r="J50" s="82">
        <v>56</v>
      </c>
      <c r="K50" s="81" t="s">
        <v>356</v>
      </c>
      <c r="L50" s="50">
        <v>60156.78</v>
      </c>
      <c r="M50" t="s">
        <v>89</v>
      </c>
    </row>
    <row r="51" spans="1:13" ht="12.75">
      <c r="A51" s="26" t="s">
        <v>53</v>
      </c>
      <c r="B51" t="s">
        <v>343</v>
      </c>
      <c r="C51" s="25"/>
      <c r="D51" s="30"/>
      <c r="E51" s="58">
        <f t="shared" si="2"/>
        <v>0</v>
      </c>
      <c r="F51" s="24"/>
      <c r="G51" s="87">
        <f t="shared" si="3"/>
        <v>0</v>
      </c>
      <c r="H51" s="244" t="s">
        <v>389</v>
      </c>
      <c r="I51" s="16" t="s">
        <v>357</v>
      </c>
      <c r="J51" s="82">
        <v>57</v>
      </c>
      <c r="K51" s="81" t="s">
        <v>358</v>
      </c>
      <c r="L51" s="50"/>
      <c r="M51" t="s">
        <v>89</v>
      </c>
    </row>
    <row r="52" spans="1:13" ht="13.5" thickBot="1">
      <c r="A52" s="75" t="s">
        <v>53</v>
      </c>
      <c r="B52" t="s">
        <v>344</v>
      </c>
      <c r="C52" s="141"/>
      <c r="D52" s="74"/>
      <c r="E52" s="138">
        <f t="shared" si="2"/>
        <v>0</v>
      </c>
      <c r="F52" s="138"/>
      <c r="G52" s="101">
        <f>SUM(E52+E17+E56-F52)</f>
        <v>0</v>
      </c>
      <c r="H52" s="244" t="s">
        <v>389</v>
      </c>
      <c r="I52" s="16" t="s">
        <v>320</v>
      </c>
      <c r="J52" s="140">
        <v>58</v>
      </c>
      <c r="K52" s="16" t="s">
        <v>359</v>
      </c>
      <c r="L52" s="70"/>
      <c r="M52" t="s">
        <v>89</v>
      </c>
    </row>
    <row r="53" spans="1:13" ht="5.25" customHeight="1" thickBot="1">
      <c r="A53" s="232"/>
      <c r="B53" s="234"/>
      <c r="C53" s="228" t="s">
        <v>125</v>
      </c>
      <c r="D53" s="228" t="s">
        <v>125</v>
      </c>
      <c r="E53" s="228" t="s">
        <v>125</v>
      </c>
      <c r="F53" s="229" t="s">
        <v>125</v>
      </c>
      <c r="G53" s="240" t="s">
        <v>125</v>
      </c>
      <c r="H53" s="245"/>
      <c r="I53" s="235"/>
      <c r="J53" s="229"/>
      <c r="K53" s="236"/>
      <c r="L53" s="230" t="s">
        <v>125</v>
      </c>
      <c r="M53" s="231"/>
    </row>
    <row r="54" spans="1:13" ht="15">
      <c r="A54" s="84" t="s">
        <v>54</v>
      </c>
      <c r="B54" s="219" t="s">
        <v>360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4" t="s">
        <v>387</v>
      </c>
      <c r="I54" s="16" t="s">
        <v>249</v>
      </c>
      <c r="J54" s="131">
        <v>11</v>
      </c>
      <c r="K54" s="81" t="s">
        <v>62</v>
      </c>
      <c r="L54" s="73"/>
      <c r="M54" t="s">
        <v>89</v>
      </c>
    </row>
    <row r="55" spans="1:13" ht="15">
      <c r="A55" s="26" t="s">
        <v>54</v>
      </c>
      <c r="B55" s="219" t="s">
        <v>412</v>
      </c>
      <c r="C55" s="57"/>
      <c r="D55" s="30">
        <v>1</v>
      </c>
      <c r="E55" s="58">
        <f t="shared" si="2"/>
        <v>1</v>
      </c>
      <c r="F55" s="42" t="s">
        <v>172</v>
      </c>
      <c r="G55" s="87" t="s">
        <v>461</v>
      </c>
      <c r="H55" s="244" t="s">
        <v>389</v>
      </c>
      <c r="I55" s="71" t="s">
        <v>319</v>
      </c>
      <c r="J55" s="82">
        <v>45</v>
      </c>
      <c r="K55" s="81" t="s">
        <v>163</v>
      </c>
      <c r="L55" s="50">
        <v>3030.53</v>
      </c>
      <c r="M55" t="s">
        <v>89</v>
      </c>
    </row>
    <row r="56" spans="1:13" ht="15.75" thickBot="1">
      <c r="A56" s="75" t="s">
        <v>54</v>
      </c>
      <c r="B56" s="219" t="s">
        <v>413</v>
      </c>
      <c r="C56" s="141"/>
      <c r="D56" s="74"/>
      <c r="E56" s="138">
        <f t="shared" si="2"/>
        <v>0</v>
      </c>
      <c r="F56" s="42" t="s">
        <v>172</v>
      </c>
      <c r="G56" s="87" t="s">
        <v>462</v>
      </c>
      <c r="H56" s="244" t="s">
        <v>389</v>
      </c>
      <c r="I56" s="16" t="s">
        <v>320</v>
      </c>
      <c r="J56" s="140">
        <v>59</v>
      </c>
      <c r="K56" s="81" t="s">
        <v>361</v>
      </c>
      <c r="L56" s="70"/>
      <c r="M56" t="s">
        <v>89</v>
      </c>
    </row>
    <row r="57" spans="1:13" ht="5.25" customHeight="1" thickBot="1">
      <c r="A57" s="232"/>
      <c r="B57" s="234"/>
      <c r="C57" s="228" t="s">
        <v>125</v>
      </c>
      <c r="D57" s="228" t="s">
        <v>125</v>
      </c>
      <c r="E57" s="228" t="s">
        <v>125</v>
      </c>
      <c r="F57" s="229" t="s">
        <v>125</v>
      </c>
      <c r="G57" s="240" t="s">
        <v>125</v>
      </c>
      <c r="H57" s="245"/>
      <c r="I57" s="235"/>
      <c r="J57" s="229"/>
      <c r="K57" s="236"/>
      <c r="L57" s="230" t="s">
        <v>125</v>
      </c>
      <c r="M57" s="231"/>
    </row>
    <row r="58" spans="1:13" ht="12.75">
      <c r="A58" s="84" t="s">
        <v>55</v>
      </c>
      <c r="B58" t="s">
        <v>254</v>
      </c>
      <c r="C58" s="117">
        <v>3</v>
      </c>
      <c r="D58" s="85">
        <v>4</v>
      </c>
      <c r="E58" s="118">
        <f aca="true" t="shared" si="4" ref="E58:E68">SUM(C58:D58)</f>
        <v>7</v>
      </c>
      <c r="F58" s="142">
        <v>41</v>
      </c>
      <c r="G58" s="87">
        <f>SUM(E60+E59+E58-F58)</f>
        <v>0</v>
      </c>
      <c r="H58" s="244" t="s">
        <v>387</v>
      </c>
      <c r="I58" s="16" t="s">
        <v>253</v>
      </c>
      <c r="J58" s="131">
        <v>2</v>
      </c>
      <c r="K58" s="16" t="s">
        <v>260</v>
      </c>
      <c r="L58" s="73">
        <v>1626.07</v>
      </c>
      <c r="M58" t="s">
        <v>89</v>
      </c>
    </row>
    <row r="59" spans="1:13" ht="12.75">
      <c r="A59" s="26" t="s">
        <v>55</v>
      </c>
      <c r="B59" t="s">
        <v>250</v>
      </c>
      <c r="C59" s="25">
        <v>14</v>
      </c>
      <c r="D59" s="30">
        <v>15</v>
      </c>
      <c r="E59" s="58">
        <f t="shared" si="4"/>
        <v>29</v>
      </c>
      <c r="F59" s="42" t="s">
        <v>172</v>
      </c>
      <c r="G59" s="40" t="s">
        <v>266</v>
      </c>
      <c r="H59" s="244" t="s">
        <v>387</v>
      </c>
      <c r="I59" s="16" t="s">
        <v>253</v>
      </c>
      <c r="J59" s="82">
        <v>6</v>
      </c>
      <c r="K59" s="81" t="s">
        <v>261</v>
      </c>
      <c r="L59" s="50">
        <v>7100.56</v>
      </c>
      <c r="M59" t="s">
        <v>89</v>
      </c>
    </row>
    <row r="60" spans="1:13" ht="12.75">
      <c r="A60" s="26" t="s">
        <v>55</v>
      </c>
      <c r="B60" t="s">
        <v>251</v>
      </c>
      <c r="C60" s="25">
        <v>3</v>
      </c>
      <c r="D60" s="30">
        <v>2</v>
      </c>
      <c r="E60" s="58">
        <f t="shared" si="4"/>
        <v>5</v>
      </c>
      <c r="F60" s="42" t="s">
        <v>172</v>
      </c>
      <c r="G60" s="40" t="s">
        <v>266</v>
      </c>
      <c r="H60" s="244" t="s">
        <v>387</v>
      </c>
      <c r="I60" s="16" t="s">
        <v>253</v>
      </c>
      <c r="J60" s="82">
        <v>16</v>
      </c>
      <c r="K60" s="81" t="s">
        <v>262</v>
      </c>
      <c r="L60" s="50">
        <v>1347.45</v>
      </c>
      <c r="M60" t="s">
        <v>89</v>
      </c>
    </row>
    <row r="61" spans="1:13" ht="12.75">
      <c r="A61" s="26" t="s">
        <v>55</v>
      </c>
      <c r="B61" t="s">
        <v>252</v>
      </c>
      <c r="C61" s="25">
        <v>1</v>
      </c>
      <c r="D61" s="30"/>
      <c r="E61" s="58">
        <f t="shared" si="4"/>
        <v>1</v>
      </c>
      <c r="F61" s="138">
        <v>1</v>
      </c>
      <c r="G61" s="40">
        <f>SUM(E61-F61)</f>
        <v>0</v>
      </c>
      <c r="H61" s="244" t="s">
        <v>388</v>
      </c>
      <c r="I61" s="16" t="s">
        <v>259</v>
      </c>
      <c r="J61" s="82">
        <v>25</v>
      </c>
      <c r="K61" s="81" t="s">
        <v>263</v>
      </c>
      <c r="L61" s="50">
        <v>1750.2</v>
      </c>
      <c r="M61" t="s">
        <v>89</v>
      </c>
    </row>
    <row r="62" spans="1:13" ht="12.75">
      <c r="A62" s="26" t="s">
        <v>55</v>
      </c>
      <c r="B62" t="s">
        <v>414</v>
      </c>
      <c r="C62" s="25">
        <v>2</v>
      </c>
      <c r="D62" s="30">
        <v>2</v>
      </c>
      <c r="E62" s="169">
        <f t="shared" si="4"/>
        <v>4</v>
      </c>
      <c r="F62" s="24">
        <v>4</v>
      </c>
      <c r="G62" s="40">
        <f>SUM(E62+E64-F62)</f>
        <v>0</v>
      </c>
      <c r="H62" s="244" t="s">
        <v>389</v>
      </c>
      <c r="I62" s="16" t="s">
        <v>362</v>
      </c>
      <c r="J62" s="82">
        <v>26</v>
      </c>
      <c r="K62" s="16" t="s">
        <v>264</v>
      </c>
      <c r="L62" s="50">
        <v>16506.55</v>
      </c>
      <c r="M62" t="s">
        <v>89</v>
      </c>
    </row>
    <row r="63" spans="1:13" ht="12.75">
      <c r="A63" s="26" t="s">
        <v>55</v>
      </c>
      <c r="B63" t="s">
        <v>415</v>
      </c>
      <c r="C63" s="141">
        <v>2</v>
      </c>
      <c r="D63" s="74">
        <v>1</v>
      </c>
      <c r="E63" s="169">
        <f t="shared" si="4"/>
        <v>3</v>
      </c>
      <c r="F63" s="24">
        <v>3</v>
      </c>
      <c r="G63" s="40">
        <f>SUM(E68+E63-F63)</f>
        <v>0</v>
      </c>
      <c r="H63" s="244" t="s">
        <v>389</v>
      </c>
      <c r="I63" s="16" t="s">
        <v>364</v>
      </c>
      <c r="J63" s="140">
        <v>28</v>
      </c>
      <c r="K63" s="16" t="s">
        <v>363</v>
      </c>
      <c r="L63" s="70">
        <v>21840.22</v>
      </c>
      <c r="M63" t="s">
        <v>89</v>
      </c>
    </row>
    <row r="64" spans="1:13" ht="12.75">
      <c r="A64" s="75" t="s">
        <v>55</v>
      </c>
      <c r="B64" t="s">
        <v>416</v>
      </c>
      <c r="C64" s="141"/>
      <c r="D64" s="74"/>
      <c r="E64" s="138">
        <f t="shared" si="4"/>
        <v>0</v>
      </c>
      <c r="F64" s="42" t="s">
        <v>172</v>
      </c>
      <c r="G64" s="40" t="s">
        <v>384</v>
      </c>
      <c r="H64" s="244" t="s">
        <v>389</v>
      </c>
      <c r="I64" s="16" t="s">
        <v>362</v>
      </c>
      <c r="J64" s="140">
        <v>27</v>
      </c>
      <c r="K64" s="81" t="s">
        <v>265</v>
      </c>
      <c r="L64" s="70"/>
      <c r="M64" t="s">
        <v>89</v>
      </c>
    </row>
    <row r="65" spans="1:13" ht="12.75">
      <c r="A65" s="75" t="s">
        <v>55</v>
      </c>
      <c r="B65" t="s">
        <v>417</v>
      </c>
      <c r="C65" s="58" t="s">
        <v>124</v>
      </c>
      <c r="D65" s="58" t="s">
        <v>124</v>
      </c>
      <c r="E65" s="58" t="s">
        <v>124</v>
      </c>
      <c r="F65" s="58" t="s">
        <v>124</v>
      </c>
      <c r="G65" s="169" t="s">
        <v>124</v>
      </c>
      <c r="H65" s="246" t="s">
        <v>389</v>
      </c>
      <c r="I65" s="16" t="s">
        <v>362</v>
      </c>
      <c r="J65" s="140">
        <v>27</v>
      </c>
      <c r="K65" s="81" t="s">
        <v>369</v>
      </c>
      <c r="L65" s="70"/>
      <c r="M65" t="s">
        <v>89</v>
      </c>
    </row>
    <row r="66" spans="1:13" s="27" customFormat="1" ht="12.75">
      <c r="A66" s="75" t="s">
        <v>55</v>
      </c>
      <c r="B66" t="s">
        <v>403</v>
      </c>
      <c r="C66" s="58" t="s">
        <v>124</v>
      </c>
      <c r="D66" s="58" t="s">
        <v>124</v>
      </c>
      <c r="E66" s="58" t="s">
        <v>124</v>
      </c>
      <c r="F66" s="58" t="s">
        <v>124</v>
      </c>
      <c r="G66" s="169" t="s">
        <v>124</v>
      </c>
      <c r="H66" s="246" t="s">
        <v>389</v>
      </c>
      <c r="I66" s="16" t="s">
        <v>362</v>
      </c>
      <c r="J66" s="140">
        <v>27</v>
      </c>
      <c r="K66" s="81" t="s">
        <v>279</v>
      </c>
      <c r="L66" s="70"/>
      <c r="M66" t="s">
        <v>89</v>
      </c>
    </row>
    <row r="67" spans="1:13" ht="12.75">
      <c r="A67" s="75" t="s">
        <v>55</v>
      </c>
      <c r="B67" t="s">
        <v>418</v>
      </c>
      <c r="C67" s="138" t="s">
        <v>124</v>
      </c>
      <c r="D67" s="138" t="s">
        <v>124</v>
      </c>
      <c r="E67" s="138" t="s">
        <v>124</v>
      </c>
      <c r="F67" s="58" t="s">
        <v>124</v>
      </c>
      <c r="G67" s="169" t="s">
        <v>124</v>
      </c>
      <c r="H67" s="246" t="s">
        <v>389</v>
      </c>
      <c r="I67" s="16" t="s">
        <v>362</v>
      </c>
      <c r="J67" s="140">
        <v>27</v>
      </c>
      <c r="K67" s="81" t="s">
        <v>280</v>
      </c>
      <c r="L67" s="70"/>
      <c r="M67" t="s">
        <v>89</v>
      </c>
    </row>
    <row r="68" spans="1:13" ht="12.75">
      <c r="A68" s="75" t="s">
        <v>55</v>
      </c>
      <c r="B68" t="s">
        <v>419</v>
      </c>
      <c r="C68" s="141"/>
      <c r="D68" s="74"/>
      <c r="E68" s="138">
        <f t="shared" si="4"/>
        <v>0</v>
      </c>
      <c r="F68" s="42" t="s">
        <v>172</v>
      </c>
      <c r="G68" s="40" t="s">
        <v>383</v>
      </c>
      <c r="H68" s="133" t="s">
        <v>389</v>
      </c>
      <c r="I68" s="16" t="s">
        <v>364</v>
      </c>
      <c r="J68" s="140">
        <v>29</v>
      </c>
      <c r="K68" s="81" t="s">
        <v>365</v>
      </c>
      <c r="L68" s="70"/>
      <c r="M68" t="s">
        <v>89</v>
      </c>
    </row>
    <row r="69" spans="1:13" ht="12.75">
      <c r="A69" s="75" t="s">
        <v>55</v>
      </c>
      <c r="B69" t="s">
        <v>420</v>
      </c>
      <c r="C69" s="58" t="s">
        <v>124</v>
      </c>
      <c r="D69" s="58" t="s">
        <v>124</v>
      </c>
      <c r="E69" s="58" t="s">
        <v>124</v>
      </c>
      <c r="F69" s="58" t="s">
        <v>124</v>
      </c>
      <c r="G69" s="169" t="s">
        <v>124</v>
      </c>
      <c r="H69" s="246" t="s">
        <v>389</v>
      </c>
      <c r="I69" s="16" t="s">
        <v>364</v>
      </c>
      <c r="J69" s="140">
        <v>29</v>
      </c>
      <c r="K69" s="81" t="s">
        <v>368</v>
      </c>
      <c r="L69" s="70"/>
      <c r="M69" t="s">
        <v>89</v>
      </c>
    </row>
    <row r="70" spans="1:13" ht="12.75">
      <c r="A70" s="75" t="s">
        <v>55</v>
      </c>
      <c r="B70" t="s">
        <v>421</v>
      </c>
      <c r="C70" s="58" t="s">
        <v>124</v>
      </c>
      <c r="D70" s="58" t="s">
        <v>124</v>
      </c>
      <c r="E70" s="58" t="s">
        <v>124</v>
      </c>
      <c r="F70" s="58" t="s">
        <v>124</v>
      </c>
      <c r="G70" s="169" t="s">
        <v>124</v>
      </c>
      <c r="H70" s="246" t="s">
        <v>389</v>
      </c>
      <c r="I70" s="16" t="s">
        <v>364</v>
      </c>
      <c r="J70" s="140">
        <v>29</v>
      </c>
      <c r="K70" s="81" t="s">
        <v>366</v>
      </c>
      <c r="L70" s="70"/>
      <c r="M70" t="s">
        <v>89</v>
      </c>
    </row>
    <row r="71" spans="1:13" ht="13.5" thickBot="1">
      <c r="A71" s="75" t="s">
        <v>55</v>
      </c>
      <c r="B71" t="s">
        <v>411</v>
      </c>
      <c r="C71" s="138" t="s">
        <v>124</v>
      </c>
      <c r="D71" s="138" t="s">
        <v>124</v>
      </c>
      <c r="E71" s="138" t="s">
        <v>124</v>
      </c>
      <c r="F71" s="138" t="s">
        <v>124</v>
      </c>
      <c r="G71" s="241" t="s">
        <v>124</v>
      </c>
      <c r="H71" s="246" t="s">
        <v>389</v>
      </c>
      <c r="I71" s="16" t="s">
        <v>364</v>
      </c>
      <c r="J71" s="140">
        <v>29</v>
      </c>
      <c r="K71" s="81" t="s">
        <v>367</v>
      </c>
      <c r="L71" s="70"/>
      <c r="M71" t="s">
        <v>89</v>
      </c>
    </row>
    <row r="72" spans="1:13" ht="5.25" customHeight="1" thickBot="1">
      <c r="A72" s="232"/>
      <c r="B72" s="233"/>
      <c r="C72" s="228" t="s">
        <v>125</v>
      </c>
      <c r="D72" s="239" t="s">
        <v>125</v>
      </c>
      <c r="E72" s="228" t="s">
        <v>125</v>
      </c>
      <c r="F72" s="229" t="s">
        <v>125</v>
      </c>
      <c r="G72" s="240" t="s">
        <v>125</v>
      </c>
      <c r="H72" s="245"/>
      <c r="I72" s="242"/>
      <c r="J72" s="229"/>
      <c r="K72" s="238"/>
      <c r="L72" s="230" t="s">
        <v>125</v>
      </c>
      <c r="M72" s="231"/>
    </row>
    <row r="73" spans="1:13" ht="12.75">
      <c r="A73" s="84" t="s">
        <v>81</v>
      </c>
      <c r="B73" t="s">
        <v>157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4" t="s">
        <v>389</v>
      </c>
      <c r="I73" s="16" t="s">
        <v>123</v>
      </c>
      <c r="J73" s="131">
        <v>70</v>
      </c>
      <c r="K73" s="16" t="s">
        <v>82</v>
      </c>
      <c r="L73" s="73"/>
      <c r="M73" t="s">
        <v>89</v>
      </c>
    </row>
    <row r="74" spans="1:13" ht="12.75">
      <c r="A74" s="26" t="s">
        <v>144</v>
      </c>
      <c r="B74" t="s">
        <v>422</v>
      </c>
      <c r="C74" s="25"/>
      <c r="D74" s="30"/>
      <c r="E74" s="58">
        <f>SUM(C74:D74)</f>
        <v>0</v>
      </c>
      <c r="F74" s="42" t="s">
        <v>172</v>
      </c>
      <c r="G74" s="40" t="s">
        <v>176</v>
      </c>
      <c r="H74" s="244" t="s">
        <v>389</v>
      </c>
      <c r="I74" s="16" t="s">
        <v>123</v>
      </c>
      <c r="J74" s="82">
        <v>33</v>
      </c>
      <c r="K74" s="81" t="s">
        <v>111</v>
      </c>
      <c r="L74" s="50"/>
      <c r="M74" t="s">
        <v>89</v>
      </c>
    </row>
    <row r="75" spans="1:13" ht="12.75">
      <c r="A75" s="26" t="s">
        <v>81</v>
      </c>
      <c r="B75" t="s">
        <v>241</v>
      </c>
      <c r="C75" s="58" t="s">
        <v>124</v>
      </c>
      <c r="D75" s="58" t="s">
        <v>124</v>
      </c>
      <c r="E75" s="58" t="s">
        <v>124</v>
      </c>
      <c r="F75" s="42" t="s">
        <v>172</v>
      </c>
      <c r="G75" s="40" t="s">
        <v>278</v>
      </c>
      <c r="H75" s="246" t="s">
        <v>389</v>
      </c>
      <c r="I75" s="16" t="s">
        <v>247</v>
      </c>
      <c r="J75" s="82">
        <v>33</v>
      </c>
      <c r="K75" s="81" t="s">
        <v>74</v>
      </c>
      <c r="L75" s="50"/>
      <c r="M75" t="s">
        <v>89</v>
      </c>
    </row>
    <row r="76" spans="1:13" ht="12.75">
      <c r="A76" s="26" t="s">
        <v>81</v>
      </c>
      <c r="B76" t="s">
        <v>242</v>
      </c>
      <c r="C76" s="58" t="s">
        <v>124</v>
      </c>
      <c r="D76" s="58" t="s">
        <v>124</v>
      </c>
      <c r="E76" s="58" t="s">
        <v>124</v>
      </c>
      <c r="F76" s="42" t="s">
        <v>172</v>
      </c>
      <c r="G76" s="40" t="s">
        <v>176</v>
      </c>
      <c r="H76" s="246" t="s">
        <v>389</v>
      </c>
      <c r="I76" s="16" t="s">
        <v>123</v>
      </c>
      <c r="J76" s="82">
        <v>33</v>
      </c>
      <c r="K76" s="81" t="s">
        <v>145</v>
      </c>
      <c r="L76" s="50"/>
      <c r="M76" t="s">
        <v>89</v>
      </c>
    </row>
    <row r="77" spans="1:13" ht="13.5" thickBot="1">
      <c r="A77" s="75" t="s">
        <v>81</v>
      </c>
      <c r="B77" t="s">
        <v>243</v>
      </c>
      <c r="C77" s="138" t="s">
        <v>124</v>
      </c>
      <c r="D77" s="138" t="s">
        <v>124</v>
      </c>
      <c r="E77" s="138" t="s">
        <v>124</v>
      </c>
      <c r="F77" s="139" t="s">
        <v>172</v>
      </c>
      <c r="G77" s="76" t="s">
        <v>176</v>
      </c>
      <c r="H77" s="246" t="s">
        <v>389</v>
      </c>
      <c r="I77" s="16" t="s">
        <v>123</v>
      </c>
      <c r="J77" s="140">
        <v>33</v>
      </c>
      <c r="K77" s="81" t="s">
        <v>146</v>
      </c>
      <c r="L77" s="70"/>
      <c r="M77" t="s">
        <v>89</v>
      </c>
    </row>
    <row r="78" spans="1:13" ht="5.25" customHeight="1" thickBot="1">
      <c r="A78" s="232"/>
      <c r="B78" s="233"/>
      <c r="C78" s="239" t="s">
        <v>125</v>
      </c>
      <c r="D78" s="239" t="s">
        <v>125</v>
      </c>
      <c r="E78" s="239" t="s">
        <v>125</v>
      </c>
      <c r="F78" s="229" t="s">
        <v>125</v>
      </c>
      <c r="G78" s="240" t="s">
        <v>125</v>
      </c>
      <c r="H78" s="245"/>
      <c r="I78" s="242"/>
      <c r="J78" s="229"/>
      <c r="K78" s="228"/>
      <c r="L78" s="230" t="s">
        <v>125</v>
      </c>
      <c r="M78" s="231"/>
    </row>
    <row r="79" spans="1:13" ht="13.5" thickBot="1">
      <c r="A79" s="84" t="s">
        <v>200</v>
      </c>
      <c r="B79" t="s">
        <v>201</v>
      </c>
      <c r="C79" s="117">
        <v>2</v>
      </c>
      <c r="D79" s="85">
        <v>1</v>
      </c>
      <c r="E79" s="118">
        <f>SUM(C79:D79)</f>
        <v>3</v>
      </c>
      <c r="F79" s="118">
        <v>3</v>
      </c>
      <c r="G79" s="87">
        <f>SUM(E79-F79)</f>
        <v>0</v>
      </c>
      <c r="H79" s="175" t="s">
        <v>389</v>
      </c>
      <c r="I79" s="16" t="s">
        <v>270</v>
      </c>
      <c r="J79" s="131">
        <v>87</v>
      </c>
      <c r="K79" s="81" t="s">
        <v>203</v>
      </c>
      <c r="L79" s="73">
        <v>215.65</v>
      </c>
      <c r="M79" t="s">
        <v>89</v>
      </c>
    </row>
    <row r="80" spans="1:13" ht="12.75">
      <c r="A80" s="16"/>
      <c r="C80" s="34">
        <f>SUM(C4:C79)</f>
        <v>144</v>
      </c>
      <c r="D80" s="34">
        <f>SUM(D4:D79)</f>
        <v>150</v>
      </c>
      <c r="E80" s="34">
        <f>SUM(E4:E79)</f>
        <v>294</v>
      </c>
      <c r="F80" s="34">
        <f>SUM(F4:F79)</f>
        <v>294</v>
      </c>
      <c r="G80" s="34">
        <f>SUM(G4+G5+G6+G7+G8+G9+G11+G14+G18+G20+G21+G22+G23+G25+G30+G45+G46+G47+G48+G49+G50+G51+G52+G54+G58+G61+G62+G63+G73+G79)</f>
        <v>0</v>
      </c>
      <c r="H80"/>
      <c r="K80" s="22" t="s">
        <v>128</v>
      </c>
      <c r="L80" s="15">
        <f>SUM(L4:L79)</f>
        <v>425601.2100000001</v>
      </c>
      <c r="M80" t="s">
        <v>89</v>
      </c>
    </row>
    <row r="81" spans="1:11" ht="12.75">
      <c r="A81" s="38">
        <v>41653</v>
      </c>
      <c r="B81" s="35" t="s">
        <v>455</v>
      </c>
      <c r="D81" s="1"/>
      <c r="E81" s="1"/>
      <c r="H81"/>
      <c r="K81" s="1"/>
    </row>
    <row r="82" spans="1:12" ht="13.5" thickBot="1">
      <c r="A82" s="306">
        <v>41654</v>
      </c>
      <c r="B82" s="36" t="s">
        <v>126</v>
      </c>
      <c r="D82" s="1"/>
      <c r="F82" s="4"/>
      <c r="H82"/>
      <c r="I82" s="4"/>
      <c r="J82" s="4"/>
      <c r="K82" s="1"/>
      <c r="L82" s="4" t="s">
        <v>88</v>
      </c>
    </row>
    <row r="83" spans="1:13" ht="12.75">
      <c r="A83" s="305">
        <v>41597</v>
      </c>
      <c r="B83" s="37" t="s">
        <v>127</v>
      </c>
      <c r="D83" s="119"/>
      <c r="E83" s="221" t="s">
        <v>70</v>
      </c>
      <c r="F83" s="149">
        <f>SUM(F14+F18+F20+F21+F22+F23+F54+F58)</f>
        <v>169</v>
      </c>
      <c r="H83"/>
      <c r="I83" s="14"/>
      <c r="J83" s="14"/>
      <c r="K83" s="223" t="s">
        <v>70</v>
      </c>
      <c r="L83" s="155">
        <f>SUM(L14+L18+L19+L20+L21+L22+L23+L54+L58+L59+L60)</f>
        <v>83153.88</v>
      </c>
      <c r="M83" s="112" t="s">
        <v>89</v>
      </c>
    </row>
    <row r="84" spans="2:13" ht="12.75">
      <c r="B84" s="5" t="s">
        <v>385</v>
      </c>
      <c r="D84" s="122"/>
      <c r="E84" s="222" t="s">
        <v>71</v>
      </c>
      <c r="F84" s="150">
        <f>SUM(F25+F61)</f>
        <v>13</v>
      </c>
      <c r="H84"/>
      <c r="I84" s="14"/>
      <c r="J84" s="14"/>
      <c r="K84" s="224" t="s">
        <v>71</v>
      </c>
      <c r="L84" s="156">
        <f>SUM(L15+L25+L26+L27+L28+L61)</f>
        <v>22933.710000000003</v>
      </c>
      <c r="M84" s="157" t="s">
        <v>89</v>
      </c>
    </row>
    <row r="85" spans="2:13" ht="13.5" thickBot="1">
      <c r="B85" s="13"/>
      <c r="D85" s="122"/>
      <c r="E85" s="222" t="s">
        <v>72</v>
      </c>
      <c r="F85" s="151">
        <f>SUM(F30+F45+F46+F47+F48+F49+F50+F51+F52+F62+F63+F73+F79)</f>
        <v>95</v>
      </c>
      <c r="I85" s="14"/>
      <c r="J85" s="14"/>
      <c r="K85" s="224" t="s">
        <v>72</v>
      </c>
      <c r="L85" s="156">
        <f>SUM(L16+L17+L30+L31+L32+L33+L34+L35+L36+L37+L38+L39+L40+L41+L42+L43+L45+L46+L47+L48+L49+L50+L51+L52+L55+L56+L62+L63+L64+L65+L66+L67+L68+L69+L70+L71+L73+L74+L75+L76+L77+L79)</f>
        <v>280158.28</v>
      </c>
      <c r="M85" s="157" t="s">
        <v>89</v>
      </c>
    </row>
    <row r="86" spans="1:13" ht="13.5" thickBot="1">
      <c r="A86" s="193"/>
      <c r="B86" s="301" t="s">
        <v>287</v>
      </c>
      <c r="C86" s="71"/>
      <c r="D86" s="152"/>
      <c r="E86" s="153" t="s">
        <v>75</v>
      </c>
      <c r="F86" s="154">
        <f>SUM(F83:F85)</f>
        <v>277</v>
      </c>
      <c r="H86"/>
      <c r="I86" s="15"/>
      <c r="J86" s="15"/>
      <c r="K86" s="158" t="s">
        <v>75</v>
      </c>
      <c r="L86" s="159">
        <f>SUM(L83:L85)</f>
        <v>386245.87000000005</v>
      </c>
      <c r="M86" s="160" t="s">
        <v>89</v>
      </c>
    </row>
    <row r="87" spans="1:11" ht="12.75">
      <c r="A87" s="302" t="s">
        <v>281</v>
      </c>
      <c r="B87" s="303" t="s">
        <v>284</v>
      </c>
      <c r="C87" s="304">
        <f>SUM(F25+F30+F45+F46+F47+F48+F49+F50+F51+F52+F79)</f>
        <v>100</v>
      </c>
      <c r="D87" s="16"/>
      <c r="E87" s="1"/>
      <c r="F87" s="2"/>
      <c r="G87" s="2"/>
      <c r="H87"/>
      <c r="K87" s="1"/>
    </row>
    <row r="88" spans="1:11" ht="12.75">
      <c r="A88" s="302" t="s">
        <v>282</v>
      </c>
      <c r="B88" s="303" t="s">
        <v>283</v>
      </c>
      <c r="C88" s="304">
        <f>SUM(F14+F18+F20+F21+F22+F23+F54)</f>
        <v>128</v>
      </c>
      <c r="D88" s="16"/>
      <c r="E88" s="1"/>
      <c r="F88" s="2"/>
      <c r="G88" s="2"/>
      <c r="H88"/>
      <c r="K88" s="1"/>
    </row>
    <row r="89" spans="1:11" ht="12.75">
      <c r="A89" s="302" t="s">
        <v>285</v>
      </c>
      <c r="B89" s="303" t="s">
        <v>286</v>
      </c>
      <c r="C89" s="304">
        <f>SUM(F58+F61+F62+F63)</f>
        <v>49</v>
      </c>
      <c r="D89" s="16"/>
      <c r="E89" s="1"/>
      <c r="F89" s="3"/>
      <c r="G89" s="3"/>
      <c r="H89"/>
      <c r="K89" s="1"/>
    </row>
    <row r="90" spans="1:11" ht="12.75">
      <c r="A90" s="304" t="s">
        <v>457</v>
      </c>
      <c r="B90" s="303" t="s">
        <v>458</v>
      </c>
      <c r="C90" s="304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Oktober 2013</oddHeader>
    <oddFooter>&amp;R&amp;8&amp;U&amp;F&amp;A</oddFooter>
  </headerFooter>
  <ignoredErrors>
    <ignoredError sqref="G4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5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0" bestFit="1" customWidth="1"/>
    <col min="3" max="3" width="33.140625" style="310" bestFit="1" customWidth="1"/>
  </cols>
  <sheetData>
    <row r="1" spans="1:3" ht="15" thickBot="1">
      <c r="A1" s="307" t="s">
        <v>470</v>
      </c>
      <c r="B1" s="308" t="s">
        <v>471</v>
      </c>
      <c r="C1" s="309" t="s">
        <v>472</v>
      </c>
    </row>
    <row r="2" spans="1:3" ht="14.25">
      <c r="A2" s="315" t="s">
        <v>537</v>
      </c>
      <c r="B2" s="315">
        <v>88</v>
      </c>
      <c r="C2" s="316" t="s">
        <v>538</v>
      </c>
    </row>
    <row r="3" spans="1:3" ht="14.25">
      <c r="A3" s="315" t="s">
        <v>539</v>
      </c>
      <c r="B3" s="315">
        <v>81</v>
      </c>
      <c r="C3" s="316" t="s">
        <v>540</v>
      </c>
    </row>
    <row r="4" spans="1:3" ht="14.25">
      <c r="A4" s="315" t="s">
        <v>539</v>
      </c>
      <c r="B4" s="315">
        <v>81</v>
      </c>
      <c r="C4" s="316" t="s">
        <v>540</v>
      </c>
    </row>
    <row r="5" spans="1:3" ht="14.25">
      <c r="A5" s="315" t="s">
        <v>473</v>
      </c>
      <c r="B5" s="315">
        <v>17</v>
      </c>
      <c r="C5" s="316" t="s">
        <v>541</v>
      </c>
    </row>
    <row r="6" spans="1:3" ht="14.25">
      <c r="A6" s="315" t="s">
        <v>473</v>
      </c>
      <c r="B6" s="315">
        <v>17</v>
      </c>
      <c r="C6" s="316" t="s">
        <v>543</v>
      </c>
    </row>
    <row r="7" spans="1:3" ht="14.25">
      <c r="A7" s="315" t="s">
        <v>473</v>
      </c>
      <c r="B7" s="315">
        <v>17</v>
      </c>
      <c r="C7" s="316" t="s">
        <v>543</v>
      </c>
    </row>
    <row r="8" spans="1:3" ht="14.25">
      <c r="A8" s="315" t="s">
        <v>473</v>
      </c>
      <c r="B8" s="315">
        <v>17</v>
      </c>
      <c r="C8" s="316" t="s">
        <v>543</v>
      </c>
    </row>
    <row r="9" spans="1:3" ht="14.25">
      <c r="A9" s="315" t="s">
        <v>473</v>
      </c>
      <c r="B9" s="315">
        <v>17</v>
      </c>
      <c r="C9" s="316" t="s">
        <v>543</v>
      </c>
    </row>
    <row r="10" spans="1:3" ht="14.25">
      <c r="A10" s="316" t="s">
        <v>473</v>
      </c>
      <c r="B10" s="316">
        <v>17</v>
      </c>
      <c r="C10" s="316" t="s">
        <v>543</v>
      </c>
    </row>
    <row r="11" spans="1:3" ht="14.25">
      <c r="A11" s="315" t="s">
        <v>544</v>
      </c>
      <c r="B11" s="315">
        <v>49</v>
      </c>
      <c r="C11" s="316" t="s">
        <v>545</v>
      </c>
    </row>
    <row r="12" spans="1:3" ht="14.25">
      <c r="A12" s="315" t="s">
        <v>544</v>
      </c>
      <c r="B12" s="315">
        <v>49</v>
      </c>
      <c r="C12" s="316" t="s">
        <v>546</v>
      </c>
    </row>
    <row r="13" spans="1:3" ht="14.25">
      <c r="A13" s="315" t="s">
        <v>478</v>
      </c>
      <c r="B13" s="315">
        <v>50</v>
      </c>
      <c r="C13" s="316" t="s">
        <v>540</v>
      </c>
    </row>
    <row r="14" spans="1:3" ht="14.25">
      <c r="A14" s="315" t="s">
        <v>478</v>
      </c>
      <c r="B14" s="315">
        <v>50</v>
      </c>
      <c r="C14" s="316" t="s">
        <v>540</v>
      </c>
    </row>
    <row r="15" spans="1:3" ht="14.25">
      <c r="A15" s="315" t="s">
        <v>478</v>
      </c>
      <c r="B15" s="315">
        <v>50</v>
      </c>
      <c r="C15" s="316" t="s">
        <v>547</v>
      </c>
    </row>
    <row r="16" spans="1:3" ht="14.25">
      <c r="A16" s="315" t="s">
        <v>480</v>
      </c>
      <c r="B16" s="315">
        <v>15</v>
      </c>
      <c r="C16" s="316" t="s">
        <v>548</v>
      </c>
    </row>
    <row r="17" spans="1:3" ht="14.25">
      <c r="A17" s="315" t="s">
        <v>480</v>
      </c>
      <c r="B17" s="315">
        <v>15</v>
      </c>
      <c r="C17" s="316" t="s">
        <v>481</v>
      </c>
    </row>
    <row r="18" spans="1:3" ht="14.25">
      <c r="A18" s="315" t="s">
        <v>480</v>
      </c>
      <c r="B18" s="315">
        <v>15</v>
      </c>
      <c r="C18" s="316" t="s">
        <v>481</v>
      </c>
    </row>
    <row r="19" spans="1:3" ht="14.25">
      <c r="A19" s="315" t="s">
        <v>482</v>
      </c>
      <c r="B19" s="315">
        <v>1</v>
      </c>
      <c r="C19" s="316" t="s">
        <v>549</v>
      </c>
    </row>
    <row r="20" spans="1:3" ht="14.25">
      <c r="A20" s="315" t="s">
        <v>482</v>
      </c>
      <c r="B20" s="315">
        <v>1</v>
      </c>
      <c r="C20" s="316" t="s">
        <v>550</v>
      </c>
    </row>
    <row r="21" spans="1:3" ht="14.25">
      <c r="A21" s="315" t="s">
        <v>482</v>
      </c>
      <c r="B21" s="315">
        <v>1</v>
      </c>
      <c r="C21" s="316" t="s">
        <v>551</v>
      </c>
    </row>
    <row r="22" spans="1:3" ht="14.25">
      <c r="A22" s="315" t="s">
        <v>482</v>
      </c>
      <c r="B22" s="315">
        <v>1</v>
      </c>
      <c r="C22" s="316" t="s">
        <v>551</v>
      </c>
    </row>
    <row r="23" spans="1:3" ht="14.25">
      <c r="A23" s="316" t="s">
        <v>482</v>
      </c>
      <c r="B23" s="316">
        <v>1</v>
      </c>
      <c r="C23" s="316" t="s">
        <v>552</v>
      </c>
    </row>
    <row r="24" spans="1:3" ht="14.25">
      <c r="A24" s="315" t="s">
        <v>482</v>
      </c>
      <c r="B24" s="315">
        <v>1</v>
      </c>
      <c r="C24" s="316" t="s">
        <v>553</v>
      </c>
    </row>
    <row r="25" spans="1:3" ht="14.25">
      <c r="A25" s="315" t="s">
        <v>482</v>
      </c>
      <c r="B25" s="315">
        <v>1</v>
      </c>
      <c r="C25" s="316" t="s">
        <v>483</v>
      </c>
    </row>
    <row r="26" spans="1:3" ht="14.25">
      <c r="A26" s="315" t="s">
        <v>482</v>
      </c>
      <c r="B26" s="315">
        <v>1</v>
      </c>
      <c r="C26" s="316" t="s">
        <v>529</v>
      </c>
    </row>
    <row r="27" spans="1:3" ht="14.25">
      <c r="A27" s="315" t="s">
        <v>482</v>
      </c>
      <c r="B27" s="315">
        <v>1</v>
      </c>
      <c r="C27" s="316" t="s">
        <v>529</v>
      </c>
    </row>
    <row r="28" spans="1:3" ht="14.25">
      <c r="A28" s="315" t="s">
        <v>482</v>
      </c>
      <c r="B28" s="315">
        <v>1</v>
      </c>
      <c r="C28" s="316" t="s">
        <v>529</v>
      </c>
    </row>
    <row r="29" spans="1:3" ht="14.25">
      <c r="A29" s="315" t="s">
        <v>482</v>
      </c>
      <c r="B29" s="315">
        <v>1</v>
      </c>
      <c r="C29" s="316" t="s">
        <v>529</v>
      </c>
    </row>
    <row r="30" spans="1:3" ht="14.25">
      <c r="A30" s="315" t="s">
        <v>482</v>
      </c>
      <c r="B30" s="315">
        <v>1</v>
      </c>
      <c r="C30" s="316" t="s">
        <v>529</v>
      </c>
    </row>
    <row r="31" spans="1:3" ht="14.25">
      <c r="A31" s="315" t="s">
        <v>482</v>
      </c>
      <c r="B31" s="315">
        <v>1</v>
      </c>
      <c r="C31" s="316" t="s">
        <v>554</v>
      </c>
    </row>
    <row r="32" spans="1:3" ht="14.25">
      <c r="A32" s="315" t="s">
        <v>482</v>
      </c>
      <c r="B32" s="315">
        <v>1</v>
      </c>
      <c r="C32" s="316" t="s">
        <v>486</v>
      </c>
    </row>
    <row r="33" spans="1:3" ht="14.25">
      <c r="A33" s="315" t="s">
        <v>482</v>
      </c>
      <c r="B33" s="315">
        <v>1</v>
      </c>
      <c r="C33" s="316" t="s">
        <v>486</v>
      </c>
    </row>
    <row r="34" spans="1:3" ht="14.25">
      <c r="A34" s="316" t="s">
        <v>482</v>
      </c>
      <c r="B34" s="316">
        <v>1</v>
      </c>
      <c r="C34" s="316" t="s">
        <v>555</v>
      </c>
    </row>
    <row r="35" spans="1:3" ht="14.25">
      <c r="A35" s="315" t="s">
        <v>482</v>
      </c>
      <c r="B35" s="315">
        <v>1</v>
      </c>
      <c r="C35" s="316" t="s">
        <v>513</v>
      </c>
    </row>
    <row r="36" spans="1:3" ht="14.25">
      <c r="A36" s="315" t="s">
        <v>482</v>
      </c>
      <c r="B36" s="315">
        <v>1</v>
      </c>
      <c r="C36" s="316" t="s">
        <v>556</v>
      </c>
    </row>
    <row r="37" spans="1:3" ht="14.25">
      <c r="A37" s="315" t="s">
        <v>482</v>
      </c>
      <c r="B37" s="315">
        <v>1</v>
      </c>
      <c r="C37" s="316" t="s">
        <v>557</v>
      </c>
    </row>
    <row r="38" spans="1:3" ht="14.25">
      <c r="A38" s="315" t="s">
        <v>482</v>
      </c>
      <c r="B38" s="315">
        <v>1</v>
      </c>
      <c r="C38" s="316" t="s">
        <v>558</v>
      </c>
    </row>
    <row r="39" spans="1:3" ht="14.25">
      <c r="A39" s="315" t="s">
        <v>482</v>
      </c>
      <c r="B39" s="315">
        <v>1</v>
      </c>
      <c r="C39" s="316" t="s">
        <v>558</v>
      </c>
    </row>
    <row r="40" spans="1:3" ht="14.25">
      <c r="A40" s="315" t="s">
        <v>559</v>
      </c>
      <c r="B40" s="315">
        <v>22</v>
      </c>
      <c r="C40" s="316" t="s">
        <v>560</v>
      </c>
    </row>
    <row r="41" spans="1:3" ht="14.25">
      <c r="A41" s="316" t="s">
        <v>559</v>
      </c>
      <c r="B41" s="316">
        <v>22</v>
      </c>
      <c r="C41" s="316" t="s">
        <v>561</v>
      </c>
    </row>
    <row r="42" spans="1:3" ht="14.25">
      <c r="A42" s="315" t="s">
        <v>559</v>
      </c>
      <c r="B42" s="315">
        <v>22</v>
      </c>
      <c r="C42" s="316" t="s">
        <v>562</v>
      </c>
    </row>
    <row r="43" spans="1:3" ht="14.25">
      <c r="A43" s="315" t="s">
        <v>559</v>
      </c>
      <c r="B43" s="315">
        <v>22</v>
      </c>
      <c r="C43" s="316" t="s">
        <v>563</v>
      </c>
    </row>
    <row r="44" spans="1:3" ht="14.25">
      <c r="A44" s="315" t="s">
        <v>564</v>
      </c>
      <c r="B44" s="315">
        <v>18</v>
      </c>
      <c r="C44" s="316" t="s">
        <v>565</v>
      </c>
    </row>
    <row r="45" spans="1:3" ht="14.25">
      <c r="A45" s="315" t="s">
        <v>564</v>
      </c>
      <c r="B45" s="315">
        <v>18</v>
      </c>
      <c r="C45" s="316" t="s">
        <v>565</v>
      </c>
    </row>
    <row r="46" spans="1:3" ht="14.25">
      <c r="A46" s="315" t="s">
        <v>564</v>
      </c>
      <c r="B46" s="315">
        <v>18</v>
      </c>
      <c r="C46" s="316" t="s">
        <v>565</v>
      </c>
    </row>
    <row r="47" spans="1:3" ht="14.25">
      <c r="A47" s="315" t="s">
        <v>564</v>
      </c>
      <c r="B47" s="315">
        <v>18</v>
      </c>
      <c r="C47" s="316" t="s">
        <v>565</v>
      </c>
    </row>
    <row r="48" spans="1:3" ht="14.25">
      <c r="A48" s="315" t="s">
        <v>564</v>
      </c>
      <c r="B48" s="315">
        <v>18</v>
      </c>
      <c r="C48" s="316" t="s">
        <v>565</v>
      </c>
    </row>
    <row r="49" spans="1:3" ht="14.25">
      <c r="A49" s="315" t="s">
        <v>487</v>
      </c>
      <c r="B49" s="315">
        <v>8</v>
      </c>
      <c r="C49" s="316" t="s">
        <v>566</v>
      </c>
    </row>
    <row r="50" spans="1:3" ht="14.25">
      <c r="A50" s="315" t="s">
        <v>487</v>
      </c>
      <c r="B50" s="315">
        <v>8</v>
      </c>
      <c r="C50" s="316" t="s">
        <v>567</v>
      </c>
    </row>
    <row r="51" spans="1:3" ht="14.25">
      <c r="A51" s="315" t="s">
        <v>487</v>
      </c>
      <c r="B51" s="315">
        <v>8</v>
      </c>
      <c r="C51" s="316" t="s">
        <v>0</v>
      </c>
    </row>
    <row r="52" spans="1:3" ht="14.25">
      <c r="A52" s="315" t="s">
        <v>487</v>
      </c>
      <c r="B52" s="315">
        <v>8</v>
      </c>
      <c r="C52" s="316" t="s">
        <v>568</v>
      </c>
    </row>
    <row r="53" spans="1:3" ht="14.25">
      <c r="A53" s="315" t="s">
        <v>487</v>
      </c>
      <c r="B53" s="315">
        <v>8</v>
      </c>
      <c r="C53" s="316" t="s">
        <v>543</v>
      </c>
    </row>
    <row r="54" spans="1:3" ht="14.25">
      <c r="A54" s="315" t="s">
        <v>487</v>
      </c>
      <c r="B54" s="315">
        <v>8</v>
      </c>
      <c r="C54" s="316" t="s">
        <v>543</v>
      </c>
    </row>
    <row r="55" spans="1:3" ht="14.25">
      <c r="A55" s="315" t="s">
        <v>487</v>
      </c>
      <c r="B55" s="315">
        <v>8</v>
      </c>
      <c r="C55" s="316" t="s">
        <v>543</v>
      </c>
    </row>
    <row r="56" spans="1:3" ht="14.25">
      <c r="A56" s="315" t="s">
        <v>487</v>
      </c>
      <c r="B56" s="315">
        <v>8</v>
      </c>
      <c r="C56" s="316" t="s">
        <v>543</v>
      </c>
    </row>
    <row r="57" spans="1:3" ht="14.25">
      <c r="A57" s="315" t="s">
        <v>487</v>
      </c>
      <c r="B57" s="315">
        <v>8</v>
      </c>
      <c r="C57" s="316" t="s">
        <v>543</v>
      </c>
    </row>
    <row r="58" spans="1:3" ht="14.25">
      <c r="A58" s="315" t="s">
        <v>491</v>
      </c>
      <c r="B58" s="315">
        <v>9</v>
      </c>
      <c r="C58" s="316" t="s">
        <v>569</v>
      </c>
    </row>
    <row r="59" spans="1:3" ht="14.25">
      <c r="A59" s="315" t="s">
        <v>491</v>
      </c>
      <c r="B59" s="315">
        <v>9</v>
      </c>
      <c r="C59" s="316" t="s">
        <v>570</v>
      </c>
    </row>
    <row r="60" spans="1:3" ht="14.25">
      <c r="A60" s="315" t="s">
        <v>491</v>
      </c>
      <c r="B60" s="315">
        <v>9</v>
      </c>
      <c r="C60" s="316" t="s">
        <v>496</v>
      </c>
    </row>
    <row r="61" spans="1:3" ht="14.25">
      <c r="A61" s="316" t="s">
        <v>491</v>
      </c>
      <c r="B61" s="316">
        <v>9</v>
      </c>
      <c r="C61" s="316" t="s">
        <v>496</v>
      </c>
    </row>
    <row r="62" spans="1:3" ht="14.25">
      <c r="A62" s="315" t="s">
        <v>491</v>
      </c>
      <c r="B62" s="315">
        <v>9</v>
      </c>
      <c r="C62" s="316" t="s">
        <v>540</v>
      </c>
    </row>
    <row r="63" spans="1:3" ht="14.25">
      <c r="A63" s="315" t="s">
        <v>491</v>
      </c>
      <c r="B63" s="315">
        <v>9</v>
      </c>
      <c r="C63" s="316" t="s">
        <v>571</v>
      </c>
    </row>
    <row r="64" spans="1:3" ht="14.25">
      <c r="A64" s="315" t="s">
        <v>491</v>
      </c>
      <c r="B64" s="315">
        <v>9</v>
      </c>
      <c r="C64" s="316" t="s">
        <v>542</v>
      </c>
    </row>
    <row r="65" spans="1:3" ht="14.25">
      <c r="A65" s="315" t="s">
        <v>491</v>
      </c>
      <c r="B65" s="315">
        <v>9</v>
      </c>
      <c r="C65" s="316" t="s">
        <v>477</v>
      </c>
    </row>
    <row r="66" spans="1:3" ht="14.25">
      <c r="A66" s="315" t="s">
        <v>491</v>
      </c>
      <c r="B66" s="315">
        <v>9</v>
      </c>
      <c r="C66" s="316" t="s">
        <v>477</v>
      </c>
    </row>
    <row r="67" spans="1:3" ht="14.25">
      <c r="A67" s="315" t="s">
        <v>491</v>
      </c>
      <c r="B67" s="315">
        <v>9</v>
      </c>
      <c r="C67" s="316" t="s">
        <v>477</v>
      </c>
    </row>
    <row r="68" spans="1:3" ht="14.25">
      <c r="A68" s="315" t="s">
        <v>491</v>
      </c>
      <c r="B68" s="315">
        <v>9</v>
      </c>
      <c r="C68" s="316" t="s">
        <v>477</v>
      </c>
    </row>
    <row r="69" spans="1:3" ht="14.25">
      <c r="A69" s="315" t="s">
        <v>491</v>
      </c>
      <c r="B69" s="315">
        <v>9</v>
      </c>
      <c r="C69" s="316" t="s">
        <v>543</v>
      </c>
    </row>
    <row r="70" spans="1:3" ht="14.25">
      <c r="A70" s="315" t="s">
        <v>491</v>
      </c>
      <c r="B70" s="315">
        <v>9</v>
      </c>
      <c r="C70" s="316" t="s">
        <v>543</v>
      </c>
    </row>
    <row r="71" spans="1:3" ht="14.25">
      <c r="A71" s="315" t="s">
        <v>491</v>
      </c>
      <c r="B71" s="315">
        <v>9</v>
      </c>
      <c r="C71" s="316" t="s">
        <v>543</v>
      </c>
    </row>
    <row r="72" spans="1:3" ht="14.25">
      <c r="A72" s="315" t="s">
        <v>491</v>
      </c>
      <c r="B72" s="315">
        <v>9</v>
      </c>
      <c r="C72" s="316" t="s">
        <v>543</v>
      </c>
    </row>
    <row r="73" spans="1:3" ht="14.25">
      <c r="A73" s="315" t="s">
        <v>491</v>
      </c>
      <c r="B73" s="315">
        <v>9</v>
      </c>
      <c r="C73" s="316" t="s">
        <v>543</v>
      </c>
    </row>
    <row r="74" spans="1:3" ht="14.25">
      <c r="A74" s="315" t="s">
        <v>491</v>
      </c>
      <c r="B74" s="315">
        <v>9</v>
      </c>
      <c r="C74" s="316" t="s">
        <v>543</v>
      </c>
    </row>
    <row r="75" spans="1:3" ht="14.25">
      <c r="A75" s="315" t="s">
        <v>491</v>
      </c>
      <c r="B75" s="315">
        <v>9</v>
      </c>
      <c r="C75" s="316" t="s">
        <v>543</v>
      </c>
    </row>
    <row r="76" spans="1:3" ht="14.25">
      <c r="A76" s="315" t="s">
        <v>491</v>
      </c>
      <c r="B76" s="315">
        <v>9</v>
      </c>
      <c r="C76" s="316" t="s">
        <v>543</v>
      </c>
    </row>
    <row r="77" spans="1:3" ht="14.25">
      <c r="A77" s="316" t="s">
        <v>491</v>
      </c>
      <c r="B77" s="316">
        <v>9</v>
      </c>
      <c r="C77" s="316" t="s">
        <v>543</v>
      </c>
    </row>
    <row r="78" spans="1:3" ht="14.25">
      <c r="A78" s="315" t="s">
        <v>491</v>
      </c>
      <c r="B78" s="315">
        <v>9</v>
      </c>
      <c r="C78" s="316" t="s">
        <v>572</v>
      </c>
    </row>
    <row r="79" spans="1:3" ht="14.25">
      <c r="A79" s="315" t="s">
        <v>493</v>
      </c>
      <c r="B79" s="315">
        <v>10</v>
      </c>
      <c r="C79" s="316" t="s">
        <v>573</v>
      </c>
    </row>
    <row r="80" spans="1:3" ht="14.25">
      <c r="A80" s="315" t="s">
        <v>493</v>
      </c>
      <c r="B80" s="315">
        <v>10</v>
      </c>
      <c r="C80" s="316" t="s">
        <v>574</v>
      </c>
    </row>
    <row r="81" spans="1:3" ht="14.25">
      <c r="A81" s="315" t="s">
        <v>493</v>
      </c>
      <c r="B81" s="315">
        <v>10</v>
      </c>
      <c r="C81" s="316" t="s">
        <v>575</v>
      </c>
    </row>
    <row r="82" spans="1:3" ht="14.25">
      <c r="A82" s="315" t="s">
        <v>493</v>
      </c>
      <c r="B82" s="315">
        <v>10</v>
      </c>
      <c r="C82" s="316" t="s">
        <v>545</v>
      </c>
    </row>
    <row r="83" spans="1:3" ht="14.25">
      <c r="A83" s="315" t="s">
        <v>493</v>
      </c>
      <c r="B83" s="315">
        <v>10</v>
      </c>
      <c r="C83" s="316" t="s">
        <v>576</v>
      </c>
    </row>
    <row r="84" spans="1:3" ht="14.25">
      <c r="A84" s="315" t="s">
        <v>493</v>
      </c>
      <c r="B84" s="315">
        <v>10</v>
      </c>
      <c r="C84" s="316" t="s">
        <v>571</v>
      </c>
    </row>
    <row r="85" spans="1:3" ht="14.25">
      <c r="A85" s="315" t="s">
        <v>493</v>
      </c>
      <c r="B85" s="315">
        <v>10</v>
      </c>
      <c r="C85" s="316" t="s">
        <v>571</v>
      </c>
    </row>
    <row r="86" spans="1:3" ht="14.25">
      <c r="A86" s="315" t="s">
        <v>493</v>
      </c>
      <c r="B86" s="315">
        <v>10</v>
      </c>
      <c r="C86" s="316" t="s">
        <v>577</v>
      </c>
    </row>
    <row r="87" spans="1:3" ht="14.25">
      <c r="A87" s="315" t="s">
        <v>493</v>
      </c>
      <c r="B87" s="315">
        <v>10</v>
      </c>
      <c r="C87" s="316" t="s">
        <v>542</v>
      </c>
    </row>
    <row r="88" spans="1:3" ht="14.25">
      <c r="A88" s="315" t="s">
        <v>493</v>
      </c>
      <c r="B88" s="315">
        <v>10</v>
      </c>
      <c r="C88" s="316" t="s">
        <v>485</v>
      </c>
    </row>
    <row r="89" spans="1:3" ht="14.25">
      <c r="A89" s="315" t="s">
        <v>493</v>
      </c>
      <c r="B89" s="315">
        <v>10</v>
      </c>
      <c r="C89" s="316" t="s">
        <v>485</v>
      </c>
    </row>
    <row r="90" spans="1:3" ht="14.25">
      <c r="A90" s="315" t="s">
        <v>493</v>
      </c>
      <c r="B90" s="315">
        <v>10</v>
      </c>
      <c r="C90" s="316" t="s">
        <v>485</v>
      </c>
    </row>
    <row r="91" spans="1:3" ht="14.25">
      <c r="A91" s="315" t="s">
        <v>493</v>
      </c>
      <c r="B91" s="315">
        <v>10</v>
      </c>
      <c r="C91" s="316" t="s">
        <v>485</v>
      </c>
    </row>
    <row r="92" spans="1:3" ht="14.25">
      <c r="A92" s="315" t="s">
        <v>493</v>
      </c>
      <c r="B92" s="315">
        <v>10</v>
      </c>
      <c r="C92" s="316" t="s">
        <v>485</v>
      </c>
    </row>
    <row r="93" spans="1:3" ht="14.25">
      <c r="A93" s="315" t="s">
        <v>493</v>
      </c>
      <c r="B93" s="315">
        <v>10</v>
      </c>
      <c r="C93" s="316" t="s">
        <v>485</v>
      </c>
    </row>
    <row r="94" spans="1:3" ht="14.25">
      <c r="A94" s="316" t="s">
        <v>493</v>
      </c>
      <c r="B94" s="316">
        <v>10</v>
      </c>
      <c r="C94" s="316" t="s">
        <v>485</v>
      </c>
    </row>
    <row r="95" spans="1:3" ht="14.25">
      <c r="A95" s="316" t="s">
        <v>493</v>
      </c>
      <c r="B95" s="316">
        <v>10</v>
      </c>
      <c r="C95" s="316" t="s">
        <v>485</v>
      </c>
    </row>
    <row r="96" spans="1:3" ht="14.25">
      <c r="A96" s="315" t="s">
        <v>493</v>
      </c>
      <c r="B96" s="315">
        <v>10</v>
      </c>
      <c r="C96" s="316" t="s">
        <v>578</v>
      </c>
    </row>
    <row r="97" spans="1:3" ht="14.25">
      <c r="A97" s="315" t="s">
        <v>493</v>
      </c>
      <c r="B97" s="315">
        <v>10</v>
      </c>
      <c r="C97" s="316" t="s">
        <v>477</v>
      </c>
    </row>
    <row r="98" spans="1:3" ht="14.25">
      <c r="A98" s="315" t="s">
        <v>493</v>
      </c>
      <c r="B98" s="315">
        <v>10</v>
      </c>
      <c r="C98" s="316" t="s">
        <v>477</v>
      </c>
    </row>
    <row r="99" spans="1:3" ht="14.25">
      <c r="A99" s="315" t="s">
        <v>493</v>
      </c>
      <c r="B99" s="315">
        <v>10</v>
      </c>
      <c r="C99" s="316" t="s">
        <v>543</v>
      </c>
    </row>
    <row r="100" spans="1:3" ht="14.25">
      <c r="A100" s="315" t="s">
        <v>493</v>
      </c>
      <c r="B100" s="315">
        <v>10</v>
      </c>
      <c r="C100" s="316" t="s">
        <v>543</v>
      </c>
    </row>
    <row r="101" spans="1:3" ht="14.25">
      <c r="A101" s="315" t="s">
        <v>493</v>
      </c>
      <c r="B101" s="315">
        <v>10</v>
      </c>
      <c r="C101" s="316" t="s">
        <v>543</v>
      </c>
    </row>
    <row r="102" spans="1:3" ht="14.25">
      <c r="A102" s="315" t="s">
        <v>493</v>
      </c>
      <c r="B102" s="315">
        <v>10</v>
      </c>
      <c r="C102" s="316" t="s">
        <v>543</v>
      </c>
    </row>
    <row r="103" spans="1:3" ht="14.25">
      <c r="A103" s="315" t="s">
        <v>493</v>
      </c>
      <c r="B103" s="315">
        <v>10</v>
      </c>
      <c r="C103" s="316" t="s">
        <v>543</v>
      </c>
    </row>
    <row r="104" spans="1:3" ht="14.25">
      <c r="A104" s="315" t="s">
        <v>493</v>
      </c>
      <c r="B104" s="315">
        <v>10</v>
      </c>
      <c r="C104" s="316" t="s">
        <v>543</v>
      </c>
    </row>
    <row r="105" spans="1:3" ht="14.25">
      <c r="A105" s="315" t="s">
        <v>493</v>
      </c>
      <c r="B105" s="315">
        <v>10</v>
      </c>
      <c r="C105" s="316" t="s">
        <v>543</v>
      </c>
    </row>
    <row r="106" spans="1:3" ht="14.25">
      <c r="A106" s="315" t="s">
        <v>493</v>
      </c>
      <c r="B106" s="315">
        <v>10</v>
      </c>
      <c r="C106" s="316" t="s">
        <v>543</v>
      </c>
    </row>
    <row r="107" spans="1:3" ht="14.25">
      <c r="A107" s="315" t="s">
        <v>493</v>
      </c>
      <c r="B107" s="315">
        <v>10</v>
      </c>
      <c r="C107" s="316" t="s">
        <v>543</v>
      </c>
    </row>
    <row r="108" spans="1:3" ht="14.25">
      <c r="A108" s="315" t="s">
        <v>493</v>
      </c>
      <c r="B108" s="315">
        <v>10</v>
      </c>
      <c r="C108" s="316" t="s">
        <v>543</v>
      </c>
    </row>
    <row r="109" spans="1:3" ht="14.25">
      <c r="A109" s="315" t="s">
        <v>493</v>
      </c>
      <c r="B109" s="315">
        <v>10</v>
      </c>
      <c r="C109" s="316" t="s">
        <v>543</v>
      </c>
    </row>
    <row r="110" spans="1:3" ht="14.25">
      <c r="A110" s="315" t="s">
        <v>493</v>
      </c>
      <c r="B110" s="315">
        <v>10</v>
      </c>
      <c r="C110" s="316" t="s">
        <v>543</v>
      </c>
    </row>
    <row r="111" spans="1:3" ht="14.25">
      <c r="A111" s="315" t="s">
        <v>493</v>
      </c>
      <c r="B111" s="315">
        <v>10</v>
      </c>
      <c r="C111" s="316" t="s">
        <v>543</v>
      </c>
    </row>
    <row r="112" spans="1:3" ht="14.25">
      <c r="A112" s="315" t="s">
        <v>493</v>
      </c>
      <c r="B112" s="315">
        <v>10</v>
      </c>
      <c r="C112" s="316" t="s">
        <v>543</v>
      </c>
    </row>
    <row r="113" spans="1:3" ht="14.25">
      <c r="A113" s="315" t="s">
        <v>493</v>
      </c>
      <c r="B113" s="315">
        <v>10</v>
      </c>
      <c r="C113" s="316" t="s">
        <v>543</v>
      </c>
    </row>
    <row r="114" spans="1:3" ht="14.25">
      <c r="A114" s="315" t="s">
        <v>493</v>
      </c>
      <c r="B114" s="315">
        <v>10</v>
      </c>
      <c r="C114" s="316" t="s">
        <v>543</v>
      </c>
    </row>
    <row r="115" spans="1:3" ht="14.25">
      <c r="A115" s="315" t="s">
        <v>493</v>
      </c>
      <c r="B115" s="315">
        <v>10</v>
      </c>
      <c r="C115" s="316" t="s">
        <v>543</v>
      </c>
    </row>
    <row r="116" spans="1:3" ht="14.25">
      <c r="A116" s="315" t="s">
        <v>493</v>
      </c>
      <c r="B116" s="315">
        <v>10</v>
      </c>
      <c r="C116" s="316" t="s">
        <v>543</v>
      </c>
    </row>
    <row r="117" spans="1:3" ht="14.25">
      <c r="A117" s="315" t="s">
        <v>493</v>
      </c>
      <c r="B117" s="315">
        <v>10</v>
      </c>
      <c r="C117" s="316" t="s">
        <v>543</v>
      </c>
    </row>
    <row r="118" spans="1:3" ht="14.25">
      <c r="A118" s="315" t="s">
        <v>493</v>
      </c>
      <c r="B118" s="315">
        <v>10</v>
      </c>
      <c r="C118" s="316" t="s">
        <v>543</v>
      </c>
    </row>
    <row r="119" spans="1:3" ht="14.25">
      <c r="A119" s="315" t="s">
        <v>493</v>
      </c>
      <c r="B119" s="315">
        <v>10</v>
      </c>
      <c r="C119" s="316" t="s">
        <v>543</v>
      </c>
    </row>
    <row r="120" spans="1:3" ht="14.25">
      <c r="A120" s="315" t="s">
        <v>493</v>
      </c>
      <c r="B120" s="315">
        <v>10</v>
      </c>
      <c r="C120" s="316" t="s">
        <v>543</v>
      </c>
    </row>
    <row r="121" spans="1:3" ht="14.25">
      <c r="A121" s="315" t="s">
        <v>493</v>
      </c>
      <c r="B121" s="315">
        <v>10</v>
      </c>
      <c r="C121" s="316" t="s">
        <v>543</v>
      </c>
    </row>
    <row r="122" spans="1:3" ht="14.25">
      <c r="A122" s="315" t="s">
        <v>493</v>
      </c>
      <c r="B122" s="315">
        <v>10</v>
      </c>
      <c r="C122" s="316" t="s">
        <v>543</v>
      </c>
    </row>
    <row r="123" spans="1:3" ht="14.25">
      <c r="A123" s="315" t="s">
        <v>493</v>
      </c>
      <c r="B123" s="315">
        <v>10</v>
      </c>
      <c r="C123" s="316" t="s">
        <v>543</v>
      </c>
    </row>
    <row r="124" spans="1:3" ht="14.25">
      <c r="A124" s="315" t="s">
        <v>493</v>
      </c>
      <c r="B124" s="315">
        <v>10</v>
      </c>
      <c r="C124" s="316" t="s">
        <v>543</v>
      </c>
    </row>
    <row r="125" spans="1:3" ht="14.25">
      <c r="A125" s="315" t="s">
        <v>493</v>
      </c>
      <c r="B125" s="315">
        <v>10</v>
      </c>
      <c r="C125" s="316" t="s">
        <v>543</v>
      </c>
    </row>
    <row r="126" spans="1:3" ht="14.25">
      <c r="A126" s="315" t="s">
        <v>493</v>
      </c>
      <c r="B126" s="315">
        <v>10</v>
      </c>
      <c r="C126" s="316" t="s">
        <v>543</v>
      </c>
    </row>
    <row r="127" spans="1:3" ht="14.25">
      <c r="A127" s="315" t="s">
        <v>493</v>
      </c>
      <c r="B127" s="315">
        <v>10</v>
      </c>
      <c r="C127" s="316" t="s">
        <v>543</v>
      </c>
    </row>
    <row r="128" spans="1:3" ht="14.25">
      <c r="A128" s="315" t="s">
        <v>493</v>
      </c>
      <c r="B128" s="315">
        <v>10</v>
      </c>
      <c r="C128" s="316" t="s">
        <v>543</v>
      </c>
    </row>
    <row r="129" spans="1:3" ht="14.25">
      <c r="A129" s="315" t="s">
        <v>493</v>
      </c>
      <c r="B129" s="315">
        <v>10</v>
      </c>
      <c r="C129" s="316" t="s">
        <v>543</v>
      </c>
    </row>
    <row r="130" spans="1:3" ht="14.25">
      <c r="A130" s="315" t="s">
        <v>493</v>
      </c>
      <c r="B130" s="315">
        <v>10</v>
      </c>
      <c r="C130" s="316" t="s">
        <v>543</v>
      </c>
    </row>
    <row r="131" spans="1:3" ht="14.25">
      <c r="A131" s="315" t="s">
        <v>493</v>
      </c>
      <c r="B131" s="315">
        <v>10</v>
      </c>
      <c r="C131" s="316" t="s">
        <v>543</v>
      </c>
    </row>
    <row r="132" spans="1:3" ht="14.25">
      <c r="A132" s="315" t="s">
        <v>493</v>
      </c>
      <c r="B132" s="315">
        <v>10</v>
      </c>
      <c r="C132" s="316" t="s">
        <v>543</v>
      </c>
    </row>
    <row r="133" spans="1:3" ht="14.25">
      <c r="A133" s="315" t="s">
        <v>493</v>
      </c>
      <c r="B133" s="315">
        <v>10</v>
      </c>
      <c r="C133" s="316" t="s">
        <v>543</v>
      </c>
    </row>
    <row r="134" spans="1:3" ht="14.25">
      <c r="A134" s="315" t="s">
        <v>493</v>
      </c>
      <c r="B134" s="315">
        <v>10</v>
      </c>
      <c r="C134" s="316" t="s">
        <v>543</v>
      </c>
    </row>
    <row r="135" spans="1:3" ht="14.25">
      <c r="A135" s="315" t="s">
        <v>493</v>
      </c>
      <c r="B135" s="315">
        <v>10</v>
      </c>
      <c r="C135" s="316" t="s">
        <v>543</v>
      </c>
    </row>
    <row r="136" spans="1:3" ht="14.25">
      <c r="A136" s="315" t="s">
        <v>493</v>
      </c>
      <c r="B136" s="315">
        <v>10</v>
      </c>
      <c r="C136" s="316" t="s">
        <v>543</v>
      </c>
    </row>
    <row r="137" spans="1:3" ht="14.25">
      <c r="A137" s="315" t="s">
        <v>493</v>
      </c>
      <c r="B137" s="315">
        <v>10</v>
      </c>
      <c r="C137" s="316" t="s">
        <v>543</v>
      </c>
    </row>
    <row r="138" spans="1:3" ht="14.25">
      <c r="A138" s="315" t="s">
        <v>493</v>
      </c>
      <c r="B138" s="315">
        <v>10</v>
      </c>
      <c r="C138" s="316" t="s">
        <v>543</v>
      </c>
    </row>
    <row r="139" spans="1:3" ht="14.25">
      <c r="A139" s="315" t="s">
        <v>493</v>
      </c>
      <c r="B139" s="315">
        <v>10</v>
      </c>
      <c r="C139" s="316" t="s">
        <v>543</v>
      </c>
    </row>
    <row r="140" spans="1:3" ht="14.25">
      <c r="A140" s="315" t="s">
        <v>493</v>
      </c>
      <c r="B140" s="315">
        <v>10</v>
      </c>
      <c r="C140" s="316" t="s">
        <v>543</v>
      </c>
    </row>
    <row r="141" spans="1:3" ht="14.25">
      <c r="A141" s="315" t="s">
        <v>493</v>
      </c>
      <c r="B141" s="315">
        <v>10</v>
      </c>
      <c r="C141" s="316" t="s">
        <v>543</v>
      </c>
    </row>
    <row r="142" spans="1:3" ht="14.25">
      <c r="A142" s="316" t="s">
        <v>493</v>
      </c>
      <c r="B142" s="316">
        <v>10</v>
      </c>
      <c r="C142" s="316" t="s">
        <v>543</v>
      </c>
    </row>
    <row r="143" spans="1:3" ht="14.25">
      <c r="A143" s="316" t="s">
        <v>493</v>
      </c>
      <c r="B143" s="316">
        <v>10</v>
      </c>
      <c r="C143" s="316" t="s">
        <v>543</v>
      </c>
    </row>
    <row r="144" spans="1:3" ht="14.25">
      <c r="A144" s="316" t="s">
        <v>493</v>
      </c>
      <c r="B144" s="316">
        <v>10</v>
      </c>
      <c r="C144" s="316" t="s">
        <v>543</v>
      </c>
    </row>
    <row r="145" spans="1:3" ht="14.25">
      <c r="A145" s="316" t="s">
        <v>493</v>
      </c>
      <c r="B145" s="316">
        <v>10</v>
      </c>
      <c r="C145" s="316" t="s">
        <v>543</v>
      </c>
    </row>
    <row r="146" spans="1:3" ht="14.25">
      <c r="A146" s="316" t="s">
        <v>493</v>
      </c>
      <c r="B146" s="316">
        <v>10</v>
      </c>
      <c r="C146" s="316" t="s">
        <v>543</v>
      </c>
    </row>
    <row r="147" spans="1:3" ht="14.25">
      <c r="A147" s="316" t="s">
        <v>493</v>
      </c>
      <c r="B147" s="316">
        <v>10</v>
      </c>
      <c r="C147" s="316" t="s">
        <v>543</v>
      </c>
    </row>
    <row r="148" spans="1:3" ht="14.25">
      <c r="A148" s="315" t="s">
        <v>493</v>
      </c>
      <c r="B148" s="315">
        <v>10</v>
      </c>
      <c r="C148" s="316" t="s">
        <v>579</v>
      </c>
    </row>
    <row r="149" spans="1:3" ht="14.25">
      <c r="A149" s="315" t="s">
        <v>493</v>
      </c>
      <c r="B149" s="315">
        <v>10</v>
      </c>
      <c r="C149" s="316" t="s">
        <v>580</v>
      </c>
    </row>
    <row r="150" spans="1:3" ht="14.25">
      <c r="A150" s="315" t="s">
        <v>493</v>
      </c>
      <c r="B150" s="315">
        <v>10</v>
      </c>
      <c r="C150" s="316" t="s">
        <v>581</v>
      </c>
    </row>
    <row r="151" spans="1:3" ht="14.25">
      <c r="A151" s="315" t="s">
        <v>493</v>
      </c>
      <c r="B151" s="315">
        <v>10</v>
      </c>
      <c r="C151" s="316" t="s">
        <v>662</v>
      </c>
    </row>
    <row r="152" spans="1:3" ht="14.25">
      <c r="A152" s="315" t="s">
        <v>507</v>
      </c>
      <c r="B152" s="315">
        <v>20</v>
      </c>
      <c r="C152" s="316" t="s">
        <v>582</v>
      </c>
    </row>
    <row r="153" spans="1:3" ht="14.25">
      <c r="A153" s="315" t="s">
        <v>507</v>
      </c>
      <c r="B153" s="315">
        <v>20</v>
      </c>
      <c r="C153" s="316" t="s">
        <v>583</v>
      </c>
    </row>
    <row r="154" spans="1:3" ht="14.25">
      <c r="A154" s="315" t="s">
        <v>507</v>
      </c>
      <c r="B154" s="315">
        <v>20</v>
      </c>
      <c r="C154" s="316" t="s">
        <v>477</v>
      </c>
    </row>
    <row r="155" spans="1:3" ht="14.25">
      <c r="A155" s="315" t="s">
        <v>507</v>
      </c>
      <c r="B155" s="315">
        <v>20</v>
      </c>
      <c r="C155" s="316" t="s">
        <v>477</v>
      </c>
    </row>
    <row r="156" spans="1:3" ht="14.25">
      <c r="A156" s="315" t="s">
        <v>507</v>
      </c>
      <c r="B156" s="315">
        <v>20</v>
      </c>
      <c r="C156" s="316" t="s">
        <v>477</v>
      </c>
    </row>
    <row r="157" spans="1:3" ht="14.25">
      <c r="A157" s="316" t="s">
        <v>507</v>
      </c>
      <c r="B157" s="316">
        <v>20</v>
      </c>
      <c r="C157" s="316" t="s">
        <v>477</v>
      </c>
    </row>
    <row r="158" spans="1:3" ht="14.25">
      <c r="A158" s="315" t="s">
        <v>507</v>
      </c>
      <c r="B158" s="315">
        <v>20</v>
      </c>
      <c r="C158" s="316" t="s">
        <v>584</v>
      </c>
    </row>
    <row r="159" spans="1:3" ht="14.25">
      <c r="A159" s="315" t="s">
        <v>585</v>
      </c>
      <c r="B159" s="315">
        <v>32</v>
      </c>
      <c r="C159" s="316" t="s">
        <v>861</v>
      </c>
    </row>
    <row r="160" spans="1:3" ht="14.25">
      <c r="A160" s="315" t="s">
        <v>585</v>
      </c>
      <c r="B160" s="315">
        <v>32</v>
      </c>
      <c r="C160" s="316" t="s">
        <v>861</v>
      </c>
    </row>
    <row r="161" spans="1:3" ht="14.25">
      <c r="A161" s="315" t="s">
        <v>585</v>
      </c>
      <c r="B161" s="315">
        <v>32</v>
      </c>
      <c r="C161" s="316" t="s">
        <v>861</v>
      </c>
    </row>
    <row r="162" spans="1:3" ht="14.25">
      <c r="A162" s="315" t="s">
        <v>586</v>
      </c>
      <c r="B162" s="315">
        <v>51</v>
      </c>
      <c r="C162" s="316" t="s">
        <v>861</v>
      </c>
    </row>
    <row r="163" spans="1:3" ht="14.25">
      <c r="A163" s="315" t="s">
        <v>586</v>
      </c>
      <c r="B163" s="315">
        <v>51</v>
      </c>
      <c r="C163" s="316" t="s">
        <v>861</v>
      </c>
    </row>
    <row r="164" spans="1:3" ht="14.25">
      <c r="A164" s="315" t="s">
        <v>586</v>
      </c>
      <c r="B164" s="315">
        <v>51</v>
      </c>
      <c r="C164" s="316" t="s">
        <v>861</v>
      </c>
    </row>
    <row r="165" spans="1:3" ht="14.25">
      <c r="A165" s="315" t="s">
        <v>586</v>
      </c>
      <c r="B165" s="315">
        <v>51</v>
      </c>
      <c r="C165" s="316" t="s">
        <v>861</v>
      </c>
    </row>
    <row r="166" spans="1:3" ht="14.25">
      <c r="A166" s="315" t="s">
        <v>586</v>
      </c>
      <c r="B166" s="315">
        <v>51</v>
      </c>
      <c r="C166" s="316" t="s">
        <v>861</v>
      </c>
    </row>
    <row r="167" spans="1:3" ht="14.25">
      <c r="A167" s="315" t="s">
        <v>586</v>
      </c>
      <c r="B167" s="315">
        <v>51</v>
      </c>
      <c r="C167" s="316" t="s">
        <v>861</v>
      </c>
    </row>
    <row r="168" spans="1:3" ht="14.25">
      <c r="A168" s="315" t="s">
        <v>511</v>
      </c>
      <c r="B168" s="315">
        <v>30</v>
      </c>
      <c r="C168" s="316" t="s">
        <v>861</v>
      </c>
    </row>
    <row r="169" spans="1:3" ht="14.25">
      <c r="A169" s="315" t="s">
        <v>511</v>
      </c>
      <c r="B169" s="315">
        <v>30</v>
      </c>
      <c r="C169" s="316" t="s">
        <v>861</v>
      </c>
    </row>
    <row r="170" spans="1:3" ht="14.25">
      <c r="A170" s="315" t="s">
        <v>511</v>
      </c>
      <c r="B170" s="315">
        <v>30</v>
      </c>
      <c r="C170" s="316" t="s">
        <v>861</v>
      </c>
    </row>
    <row r="171" spans="1:3" ht="14.25">
      <c r="A171" s="315" t="s">
        <v>511</v>
      </c>
      <c r="B171" s="315">
        <v>30</v>
      </c>
      <c r="C171" s="316" t="s">
        <v>861</v>
      </c>
    </row>
    <row r="172" spans="1:3" ht="14.25">
      <c r="A172" s="315" t="s">
        <v>511</v>
      </c>
      <c r="B172" s="315">
        <v>30</v>
      </c>
      <c r="C172" s="316" t="s">
        <v>861</v>
      </c>
    </row>
    <row r="173" spans="1:3" ht="14.25">
      <c r="A173" s="316" t="s">
        <v>511</v>
      </c>
      <c r="B173" s="316">
        <v>30</v>
      </c>
      <c r="C173" s="316" t="s">
        <v>861</v>
      </c>
    </row>
    <row r="174" spans="1:3" ht="14.25">
      <c r="A174" s="315" t="s">
        <v>511</v>
      </c>
      <c r="B174" s="315">
        <v>30</v>
      </c>
      <c r="C174" s="316" t="s">
        <v>861</v>
      </c>
    </row>
    <row r="175" spans="1:3" ht="14.25">
      <c r="A175" s="316" t="s">
        <v>512</v>
      </c>
      <c r="B175" s="316">
        <v>38</v>
      </c>
      <c r="C175" s="316" t="s">
        <v>861</v>
      </c>
    </row>
    <row r="176" spans="1:3" ht="14.25">
      <c r="A176" s="315" t="s">
        <v>512</v>
      </c>
      <c r="B176" s="315">
        <v>38</v>
      </c>
      <c r="C176" s="316" t="s">
        <v>861</v>
      </c>
    </row>
    <row r="177" spans="1:3" ht="14.25">
      <c r="A177" s="315" t="s">
        <v>512</v>
      </c>
      <c r="B177" s="315">
        <v>38</v>
      </c>
      <c r="C177" s="316" t="s">
        <v>861</v>
      </c>
    </row>
    <row r="178" spans="1:3" ht="14.25">
      <c r="A178" s="315" t="s">
        <v>512</v>
      </c>
      <c r="B178" s="315">
        <v>38</v>
      </c>
      <c r="C178" s="316" t="s">
        <v>861</v>
      </c>
    </row>
    <row r="179" spans="1:3" ht="14.25">
      <c r="A179" s="316" t="s">
        <v>512</v>
      </c>
      <c r="B179" s="316">
        <v>38</v>
      </c>
      <c r="C179" s="316" t="s">
        <v>861</v>
      </c>
    </row>
    <row r="180" spans="1:3" ht="14.25">
      <c r="A180" s="315" t="s">
        <v>512</v>
      </c>
      <c r="B180" s="315">
        <v>38</v>
      </c>
      <c r="C180" s="316" t="s">
        <v>861</v>
      </c>
    </row>
    <row r="181" spans="1:3" ht="14.25">
      <c r="A181" s="316" t="s">
        <v>512</v>
      </c>
      <c r="B181" s="316">
        <v>38</v>
      </c>
      <c r="C181" s="316" t="s">
        <v>861</v>
      </c>
    </row>
    <row r="182" spans="1:3" ht="14.25">
      <c r="A182" s="315" t="s">
        <v>512</v>
      </c>
      <c r="B182" s="315">
        <v>38</v>
      </c>
      <c r="C182" s="316" t="s">
        <v>861</v>
      </c>
    </row>
    <row r="183" spans="1:3" ht="14.25">
      <c r="A183" s="315" t="s">
        <v>512</v>
      </c>
      <c r="B183" s="315">
        <v>38</v>
      </c>
      <c r="C183" s="316" t="s">
        <v>861</v>
      </c>
    </row>
    <row r="184" spans="1:3" ht="14.25">
      <c r="A184" s="316" t="s">
        <v>512</v>
      </c>
      <c r="B184" s="316">
        <v>38</v>
      </c>
      <c r="C184" s="316" t="s">
        <v>861</v>
      </c>
    </row>
    <row r="185" spans="1:3" ht="14.25">
      <c r="A185" s="315" t="s">
        <v>512</v>
      </c>
      <c r="B185" s="315">
        <v>38</v>
      </c>
      <c r="C185" s="316" t="s">
        <v>861</v>
      </c>
    </row>
    <row r="186" spans="1:3" ht="14.25">
      <c r="A186" s="315" t="s">
        <v>512</v>
      </c>
      <c r="B186" s="315">
        <v>38</v>
      </c>
      <c r="C186" s="316" t="s">
        <v>861</v>
      </c>
    </row>
    <row r="187" spans="1:3" ht="14.25">
      <c r="A187" s="315" t="s">
        <v>512</v>
      </c>
      <c r="B187" s="315">
        <v>38</v>
      </c>
      <c r="C187" s="316" t="s">
        <v>861</v>
      </c>
    </row>
    <row r="188" spans="1:3" ht="14.25">
      <c r="A188" s="315" t="s">
        <v>514</v>
      </c>
      <c r="B188" s="315">
        <v>75</v>
      </c>
      <c r="C188" s="316" t="s">
        <v>587</v>
      </c>
    </row>
    <row r="189" spans="1:3" ht="14.25">
      <c r="A189" s="315" t="s">
        <v>514</v>
      </c>
      <c r="B189" s="315">
        <v>75</v>
      </c>
      <c r="C189" s="316" t="s">
        <v>519</v>
      </c>
    </row>
    <row r="190" spans="1:3" ht="14.25">
      <c r="A190" s="316" t="s">
        <v>514</v>
      </c>
      <c r="B190" s="316">
        <v>75</v>
      </c>
      <c r="C190" s="316" t="s">
        <v>519</v>
      </c>
    </row>
    <row r="191" spans="1:3" ht="14.25">
      <c r="A191" s="315" t="s">
        <v>514</v>
      </c>
      <c r="B191" s="315">
        <v>75</v>
      </c>
      <c r="C191" s="316" t="s">
        <v>477</v>
      </c>
    </row>
    <row r="192" spans="1:3" ht="14.25">
      <c r="A192" s="316" t="s">
        <v>514</v>
      </c>
      <c r="B192" s="316">
        <v>75</v>
      </c>
      <c r="C192" s="316" t="s">
        <v>477</v>
      </c>
    </row>
    <row r="193" spans="1:3" ht="14.25">
      <c r="A193" s="315" t="s">
        <v>588</v>
      </c>
      <c r="B193" s="315">
        <v>55</v>
      </c>
      <c r="C193" s="316" t="s">
        <v>589</v>
      </c>
    </row>
    <row r="194" spans="1:3" ht="14.25">
      <c r="A194" s="315" t="s">
        <v>588</v>
      </c>
      <c r="B194" s="315">
        <v>55</v>
      </c>
      <c r="C194" s="316" t="s">
        <v>582</v>
      </c>
    </row>
    <row r="195" spans="1:3" ht="14.25">
      <c r="A195" s="315" t="s">
        <v>588</v>
      </c>
      <c r="B195" s="315">
        <v>55</v>
      </c>
      <c r="C195" s="316" t="s">
        <v>590</v>
      </c>
    </row>
    <row r="196" spans="1:3" ht="14.25">
      <c r="A196" s="315" t="s">
        <v>588</v>
      </c>
      <c r="B196" s="315">
        <v>55</v>
      </c>
      <c r="C196" s="316" t="s">
        <v>590</v>
      </c>
    </row>
    <row r="197" spans="1:3" ht="14.25">
      <c r="A197" s="315" t="s">
        <v>588</v>
      </c>
      <c r="B197" s="315">
        <v>55</v>
      </c>
      <c r="C197" s="316" t="s">
        <v>540</v>
      </c>
    </row>
    <row r="198" spans="1:3" ht="14.25">
      <c r="A198" s="315" t="s">
        <v>588</v>
      </c>
      <c r="B198" s="315">
        <v>55</v>
      </c>
      <c r="C198" s="316" t="s">
        <v>22</v>
      </c>
    </row>
    <row r="199" spans="1:3" ht="14.25">
      <c r="A199" s="315" t="s">
        <v>588</v>
      </c>
      <c r="B199" s="315">
        <v>55</v>
      </c>
      <c r="C199" s="316" t="s">
        <v>591</v>
      </c>
    </row>
    <row r="200" spans="1:3" ht="14.25">
      <c r="A200" s="315" t="s">
        <v>588</v>
      </c>
      <c r="B200" s="315">
        <v>55</v>
      </c>
      <c r="C200" s="316" t="s">
        <v>477</v>
      </c>
    </row>
    <row r="201" spans="1:3" ht="14.25">
      <c r="A201" s="315" t="s">
        <v>588</v>
      </c>
      <c r="B201" s="315">
        <v>55</v>
      </c>
      <c r="C201" s="316" t="s">
        <v>477</v>
      </c>
    </row>
    <row r="202" spans="1:3" ht="14.25">
      <c r="A202" s="315" t="s">
        <v>588</v>
      </c>
      <c r="B202" s="315">
        <v>55</v>
      </c>
      <c r="C202" s="316" t="s">
        <v>477</v>
      </c>
    </row>
    <row r="203" spans="1:3" ht="14.25">
      <c r="A203" s="315" t="s">
        <v>588</v>
      </c>
      <c r="B203" s="315">
        <v>55</v>
      </c>
      <c r="C203" s="316" t="s">
        <v>477</v>
      </c>
    </row>
    <row r="204" spans="1:3" ht="14.25">
      <c r="A204" s="315" t="s">
        <v>588</v>
      </c>
      <c r="B204" s="315">
        <v>55</v>
      </c>
      <c r="C204" s="316" t="s">
        <v>477</v>
      </c>
    </row>
    <row r="205" spans="1:3" ht="14.25">
      <c r="A205" s="315" t="s">
        <v>588</v>
      </c>
      <c r="B205" s="315">
        <v>55</v>
      </c>
      <c r="C205" s="316" t="s">
        <v>592</v>
      </c>
    </row>
    <row r="206" spans="1:3" ht="14.25">
      <c r="A206" s="316" t="s">
        <v>588</v>
      </c>
      <c r="B206" s="316">
        <v>55</v>
      </c>
      <c r="C206" s="316" t="s">
        <v>593</v>
      </c>
    </row>
    <row r="207" spans="1:3" ht="14.25">
      <c r="A207" s="315" t="s">
        <v>594</v>
      </c>
      <c r="B207" s="315">
        <v>73</v>
      </c>
      <c r="C207" s="316" t="s">
        <v>540</v>
      </c>
    </row>
    <row r="208" spans="1:3" ht="14.25">
      <c r="A208" s="315" t="s">
        <v>594</v>
      </c>
      <c r="B208" s="315">
        <v>73</v>
      </c>
      <c r="C208" s="316" t="s">
        <v>540</v>
      </c>
    </row>
    <row r="209" spans="1:3" ht="14.25">
      <c r="A209" s="315" t="s">
        <v>594</v>
      </c>
      <c r="B209" s="315">
        <v>73</v>
      </c>
      <c r="C209" s="316" t="s">
        <v>540</v>
      </c>
    </row>
    <row r="210" spans="1:3" ht="14.25">
      <c r="A210" s="315" t="s">
        <v>594</v>
      </c>
      <c r="B210" s="315">
        <v>73</v>
      </c>
      <c r="C210" s="316" t="s">
        <v>540</v>
      </c>
    </row>
    <row r="211" spans="1:3" ht="14.25">
      <c r="A211" s="316" t="s">
        <v>594</v>
      </c>
      <c r="B211" s="316">
        <v>73</v>
      </c>
      <c r="C211" s="316" t="s">
        <v>540</v>
      </c>
    </row>
    <row r="212" spans="1:3" ht="14.25">
      <c r="A212" s="315" t="s">
        <v>594</v>
      </c>
      <c r="B212" s="315">
        <v>73</v>
      </c>
      <c r="C212" s="316" t="s">
        <v>595</v>
      </c>
    </row>
    <row r="213" spans="1:3" ht="14.25">
      <c r="A213" s="315" t="s">
        <v>594</v>
      </c>
      <c r="B213" s="315">
        <v>73</v>
      </c>
      <c r="C213" s="316" t="s">
        <v>587</v>
      </c>
    </row>
    <row r="214" spans="1:3" ht="14.25">
      <c r="A214" s="315" t="s">
        <v>594</v>
      </c>
      <c r="B214" s="315">
        <v>73</v>
      </c>
      <c r="C214" s="316" t="s">
        <v>519</v>
      </c>
    </row>
    <row r="215" spans="1:3" ht="14.25">
      <c r="A215" s="315" t="s">
        <v>594</v>
      </c>
      <c r="B215" s="315">
        <v>73</v>
      </c>
      <c r="C215" s="316" t="s">
        <v>596</v>
      </c>
    </row>
    <row r="216" spans="1:3" ht="14.25">
      <c r="A216" s="315" t="s">
        <v>594</v>
      </c>
      <c r="B216" s="315">
        <v>73</v>
      </c>
      <c r="C216" s="316" t="s">
        <v>596</v>
      </c>
    </row>
    <row r="217" spans="1:3" ht="14.25">
      <c r="A217" s="315" t="s">
        <v>594</v>
      </c>
      <c r="B217" s="315">
        <v>73</v>
      </c>
      <c r="C217" s="316" t="s">
        <v>477</v>
      </c>
    </row>
    <row r="218" spans="1:3" ht="14.25">
      <c r="A218" s="315" t="s">
        <v>594</v>
      </c>
      <c r="B218" s="315">
        <v>73</v>
      </c>
      <c r="C218" s="316" t="s">
        <v>477</v>
      </c>
    </row>
    <row r="219" spans="1:3" ht="14.25">
      <c r="A219" s="315" t="s">
        <v>594</v>
      </c>
      <c r="B219" s="315">
        <v>73</v>
      </c>
      <c r="C219" s="316" t="s">
        <v>477</v>
      </c>
    </row>
    <row r="220" spans="1:3" ht="14.25">
      <c r="A220" s="315" t="s">
        <v>594</v>
      </c>
      <c r="B220" s="315">
        <v>73</v>
      </c>
      <c r="C220" s="316" t="s">
        <v>477</v>
      </c>
    </row>
    <row r="221" spans="1:3" ht="14.25">
      <c r="A221" s="315" t="s">
        <v>594</v>
      </c>
      <c r="B221" s="315">
        <v>73</v>
      </c>
      <c r="C221" s="316" t="s">
        <v>477</v>
      </c>
    </row>
    <row r="222" spans="1:3" ht="14.25">
      <c r="A222" s="315" t="s">
        <v>594</v>
      </c>
      <c r="B222" s="315">
        <v>73</v>
      </c>
      <c r="C222" s="316" t="s">
        <v>584</v>
      </c>
    </row>
    <row r="223" spans="1:3" ht="14.25">
      <c r="A223" s="315" t="s">
        <v>594</v>
      </c>
      <c r="B223" s="315">
        <v>73</v>
      </c>
      <c r="C223" s="316" t="s">
        <v>9</v>
      </c>
    </row>
    <row r="224" spans="1:3" ht="14.25">
      <c r="A224" s="315" t="s">
        <v>516</v>
      </c>
      <c r="B224" s="315">
        <v>56</v>
      </c>
      <c r="C224" s="316" t="s">
        <v>582</v>
      </c>
    </row>
    <row r="225" spans="1:3" ht="14.25">
      <c r="A225" s="316" t="s">
        <v>516</v>
      </c>
      <c r="B225" s="316">
        <v>56</v>
      </c>
      <c r="C225" s="316" t="s">
        <v>582</v>
      </c>
    </row>
    <row r="226" spans="1:3" ht="14.25">
      <c r="A226" s="316" t="s">
        <v>516</v>
      </c>
      <c r="B226" s="316">
        <v>56</v>
      </c>
      <c r="C226" s="316" t="s">
        <v>597</v>
      </c>
    </row>
    <row r="227" spans="1:3" ht="14.25">
      <c r="A227" s="315" t="s">
        <v>516</v>
      </c>
      <c r="B227" s="315">
        <v>56</v>
      </c>
      <c r="C227" s="316" t="s">
        <v>598</v>
      </c>
    </row>
    <row r="228" spans="1:3" ht="14.25">
      <c r="A228" s="315" t="s">
        <v>518</v>
      </c>
      <c r="B228" s="315">
        <v>74</v>
      </c>
      <c r="C228" s="316" t="s">
        <v>496</v>
      </c>
    </row>
    <row r="229" spans="1:3" ht="14.25">
      <c r="A229" s="315" t="s">
        <v>518</v>
      </c>
      <c r="B229" s="315">
        <v>74</v>
      </c>
      <c r="C229" s="316" t="s">
        <v>477</v>
      </c>
    </row>
    <row r="230" spans="1:3" ht="14.25">
      <c r="A230" s="315" t="s">
        <v>518</v>
      </c>
      <c r="B230" s="315">
        <v>74</v>
      </c>
      <c r="C230" s="316" t="s">
        <v>477</v>
      </c>
    </row>
    <row r="231" spans="1:3" ht="14.25">
      <c r="A231" s="315" t="s">
        <v>518</v>
      </c>
      <c r="B231" s="315">
        <v>74</v>
      </c>
      <c r="C231" s="316" t="s">
        <v>477</v>
      </c>
    </row>
    <row r="232" spans="1:3" ht="14.25">
      <c r="A232" s="315" t="s">
        <v>520</v>
      </c>
      <c r="B232" s="315">
        <v>76</v>
      </c>
      <c r="C232" s="316" t="s">
        <v>540</v>
      </c>
    </row>
    <row r="233" spans="1:3" ht="14.25">
      <c r="A233" s="315" t="s">
        <v>520</v>
      </c>
      <c r="B233" s="315">
        <v>76</v>
      </c>
      <c r="C233" s="316" t="s">
        <v>540</v>
      </c>
    </row>
    <row r="234" spans="1:3" ht="14.25">
      <c r="A234" s="315" t="s">
        <v>520</v>
      </c>
      <c r="B234" s="315">
        <v>76</v>
      </c>
      <c r="C234" s="316" t="s">
        <v>600</v>
      </c>
    </row>
    <row r="235" spans="1:3" ht="14.25">
      <c r="A235" s="315" t="s">
        <v>520</v>
      </c>
      <c r="B235" s="315">
        <v>76</v>
      </c>
      <c r="C235" s="316" t="s">
        <v>601</v>
      </c>
    </row>
    <row r="236" spans="1:3" ht="14.25">
      <c r="A236" s="315" t="s">
        <v>520</v>
      </c>
      <c r="B236" s="315">
        <v>76</v>
      </c>
      <c r="C236" s="316" t="s">
        <v>519</v>
      </c>
    </row>
    <row r="237" spans="1:3" ht="14.25">
      <c r="A237" s="315" t="s">
        <v>520</v>
      </c>
      <c r="B237" s="315">
        <v>76</v>
      </c>
      <c r="C237" s="316" t="s">
        <v>519</v>
      </c>
    </row>
    <row r="238" spans="1:3" ht="14.25">
      <c r="A238" s="315" t="s">
        <v>520</v>
      </c>
      <c r="B238" s="315">
        <v>76</v>
      </c>
      <c r="C238" s="316" t="s">
        <v>602</v>
      </c>
    </row>
    <row r="239" spans="1:3" ht="14.25">
      <c r="A239" s="315" t="s">
        <v>520</v>
      </c>
      <c r="B239" s="315">
        <v>76</v>
      </c>
      <c r="C239" s="316" t="s">
        <v>477</v>
      </c>
    </row>
    <row r="240" spans="1:3" ht="14.25">
      <c r="A240" s="315" t="s">
        <v>520</v>
      </c>
      <c r="B240" s="315">
        <v>76</v>
      </c>
      <c r="C240" s="316" t="s">
        <v>477</v>
      </c>
    </row>
    <row r="241" spans="1:3" ht="14.25">
      <c r="A241" s="315" t="s">
        <v>520</v>
      </c>
      <c r="B241" s="315">
        <v>76</v>
      </c>
      <c r="C241" s="316" t="s">
        <v>477</v>
      </c>
    </row>
    <row r="242" spans="1:3" ht="14.25">
      <c r="A242" s="315" t="s">
        <v>520</v>
      </c>
      <c r="B242" s="315">
        <v>76</v>
      </c>
      <c r="C242" s="316" t="s">
        <v>603</v>
      </c>
    </row>
    <row r="243" spans="1:3" ht="14.25">
      <c r="A243" s="315" t="s">
        <v>604</v>
      </c>
      <c r="B243" s="315">
        <v>45</v>
      </c>
      <c r="C243" s="316" t="s">
        <v>605</v>
      </c>
    </row>
    <row r="244" spans="1:3" ht="14.25">
      <c r="A244" s="315" t="s">
        <v>522</v>
      </c>
      <c r="B244" s="315">
        <v>2</v>
      </c>
      <c r="C244" s="316" t="s">
        <v>550</v>
      </c>
    </row>
    <row r="245" spans="1:3" ht="14.25">
      <c r="A245" s="315" t="s">
        <v>522</v>
      </c>
      <c r="B245" s="315">
        <v>2</v>
      </c>
      <c r="C245" s="316" t="s">
        <v>529</v>
      </c>
    </row>
    <row r="246" spans="1:3" ht="14.25">
      <c r="A246" s="315" t="s">
        <v>522</v>
      </c>
      <c r="B246" s="315">
        <v>2</v>
      </c>
      <c r="C246" s="316" t="s">
        <v>529</v>
      </c>
    </row>
    <row r="247" spans="1:3" ht="14.25">
      <c r="A247" s="315" t="s">
        <v>522</v>
      </c>
      <c r="B247" s="315">
        <v>2</v>
      </c>
      <c r="C247" s="316" t="s">
        <v>554</v>
      </c>
    </row>
    <row r="248" spans="1:3" ht="14.25">
      <c r="A248" s="315" t="s">
        <v>522</v>
      </c>
      <c r="B248" s="315">
        <v>2</v>
      </c>
      <c r="C248" s="316" t="s">
        <v>486</v>
      </c>
    </row>
    <row r="249" spans="1:3" ht="14.25">
      <c r="A249" s="315" t="s">
        <v>522</v>
      </c>
      <c r="B249" s="315">
        <v>2</v>
      </c>
      <c r="C249" s="316" t="s">
        <v>606</v>
      </c>
    </row>
    <row r="250" spans="1:3" ht="14.25">
      <c r="A250" s="315" t="s">
        <v>522</v>
      </c>
      <c r="B250" s="315">
        <v>2</v>
      </c>
      <c r="C250" s="316" t="s">
        <v>607</v>
      </c>
    </row>
    <row r="251" spans="1:3" ht="14.25">
      <c r="A251" s="315" t="s">
        <v>524</v>
      </c>
      <c r="B251" s="315">
        <v>6</v>
      </c>
      <c r="C251" s="316" t="s">
        <v>608</v>
      </c>
    </row>
    <row r="252" spans="1:3" ht="14.25">
      <c r="A252" s="315" t="s">
        <v>524</v>
      </c>
      <c r="B252" s="315">
        <v>6</v>
      </c>
      <c r="C252" s="316" t="s">
        <v>608</v>
      </c>
    </row>
    <row r="253" spans="1:3" ht="14.25">
      <c r="A253" s="315" t="s">
        <v>524</v>
      </c>
      <c r="B253" s="315">
        <v>6</v>
      </c>
      <c r="C253" s="316" t="s">
        <v>608</v>
      </c>
    </row>
    <row r="254" spans="1:3" ht="14.25">
      <c r="A254" s="315" t="s">
        <v>524</v>
      </c>
      <c r="B254" s="315">
        <v>6</v>
      </c>
      <c r="C254" s="316" t="s">
        <v>608</v>
      </c>
    </row>
    <row r="255" spans="1:3" ht="14.25">
      <c r="A255" s="315" t="s">
        <v>524</v>
      </c>
      <c r="B255" s="315">
        <v>6</v>
      </c>
      <c r="C255" s="316" t="s">
        <v>608</v>
      </c>
    </row>
    <row r="256" spans="1:3" ht="14.25">
      <c r="A256" s="315" t="s">
        <v>524</v>
      </c>
      <c r="B256" s="315">
        <v>6</v>
      </c>
      <c r="C256" s="316" t="s">
        <v>608</v>
      </c>
    </row>
    <row r="257" spans="1:3" ht="14.25">
      <c r="A257" s="315" t="s">
        <v>524</v>
      </c>
      <c r="B257" s="315">
        <v>6</v>
      </c>
      <c r="C257" s="316" t="s">
        <v>608</v>
      </c>
    </row>
    <row r="258" spans="1:3" ht="14.25">
      <c r="A258" s="315" t="s">
        <v>524</v>
      </c>
      <c r="B258" s="315">
        <v>6</v>
      </c>
      <c r="C258" s="316" t="s">
        <v>608</v>
      </c>
    </row>
    <row r="259" spans="1:3" ht="14.25">
      <c r="A259" s="315" t="s">
        <v>524</v>
      </c>
      <c r="B259" s="315">
        <v>6</v>
      </c>
      <c r="C259" s="316" t="s">
        <v>608</v>
      </c>
    </row>
    <row r="260" spans="1:3" ht="14.25">
      <c r="A260" s="315" t="s">
        <v>524</v>
      </c>
      <c r="B260" s="315">
        <v>6</v>
      </c>
      <c r="C260" s="316" t="s">
        <v>608</v>
      </c>
    </row>
    <row r="261" spans="1:3" ht="14.25">
      <c r="A261" s="315" t="s">
        <v>524</v>
      </c>
      <c r="B261" s="315">
        <v>6</v>
      </c>
      <c r="C261" s="316" t="s">
        <v>608</v>
      </c>
    </row>
    <row r="262" spans="1:3" ht="14.25">
      <c r="A262" s="316" t="s">
        <v>524</v>
      </c>
      <c r="B262" s="316">
        <v>6</v>
      </c>
      <c r="C262" s="316" t="s">
        <v>608</v>
      </c>
    </row>
    <row r="263" spans="1:3" ht="14.25">
      <c r="A263" s="315" t="s">
        <v>524</v>
      </c>
      <c r="B263" s="315">
        <v>6</v>
      </c>
      <c r="C263" s="316" t="s">
        <v>527</v>
      </c>
    </row>
    <row r="264" spans="1:3" ht="14.25">
      <c r="A264" s="315" t="s">
        <v>524</v>
      </c>
      <c r="B264" s="315">
        <v>6</v>
      </c>
      <c r="C264" s="316" t="s">
        <v>527</v>
      </c>
    </row>
    <row r="265" spans="1:3" ht="14.25">
      <c r="A265" s="315" t="s">
        <v>524</v>
      </c>
      <c r="B265" s="315">
        <v>6</v>
      </c>
      <c r="C265" s="316" t="s">
        <v>609</v>
      </c>
    </row>
    <row r="266" spans="1:3" ht="14.25">
      <c r="A266" s="315" t="s">
        <v>524</v>
      </c>
      <c r="B266" s="315">
        <v>6</v>
      </c>
      <c r="C266" s="316" t="s">
        <v>609</v>
      </c>
    </row>
    <row r="267" spans="1:3" ht="14.25">
      <c r="A267" s="315" t="s">
        <v>524</v>
      </c>
      <c r="B267" s="315">
        <v>6</v>
      </c>
      <c r="C267" s="316" t="s">
        <v>609</v>
      </c>
    </row>
    <row r="268" spans="1:3" ht="14.25">
      <c r="A268" s="315" t="s">
        <v>524</v>
      </c>
      <c r="B268" s="315">
        <v>6</v>
      </c>
      <c r="C268" s="316" t="s">
        <v>609</v>
      </c>
    </row>
    <row r="269" spans="1:3" ht="14.25">
      <c r="A269" s="315" t="s">
        <v>524</v>
      </c>
      <c r="B269" s="315">
        <v>6</v>
      </c>
      <c r="C269" s="316" t="s">
        <v>610</v>
      </c>
    </row>
    <row r="270" spans="1:3" ht="14.25">
      <c r="A270" s="315" t="s">
        <v>524</v>
      </c>
      <c r="B270" s="315">
        <v>6</v>
      </c>
      <c r="C270" s="316" t="s">
        <v>609</v>
      </c>
    </row>
    <row r="271" spans="1:3" ht="14.25">
      <c r="A271" s="315" t="s">
        <v>524</v>
      </c>
      <c r="B271" s="315">
        <v>6</v>
      </c>
      <c r="C271" s="316" t="s">
        <v>611</v>
      </c>
    </row>
    <row r="272" spans="1:3" ht="14.25">
      <c r="A272" s="315" t="s">
        <v>524</v>
      </c>
      <c r="B272" s="315">
        <v>6</v>
      </c>
      <c r="C272" s="316" t="s">
        <v>612</v>
      </c>
    </row>
    <row r="273" spans="1:3" ht="14.25">
      <c r="A273" s="315" t="s">
        <v>524</v>
      </c>
      <c r="B273" s="315">
        <v>6</v>
      </c>
      <c r="C273" s="316" t="s">
        <v>613</v>
      </c>
    </row>
    <row r="274" spans="1:3" ht="14.25">
      <c r="A274" s="315" t="s">
        <v>524</v>
      </c>
      <c r="B274" s="315">
        <v>6</v>
      </c>
      <c r="C274" s="316" t="s">
        <v>529</v>
      </c>
    </row>
    <row r="275" spans="1:3" ht="14.25">
      <c r="A275" s="315" t="s">
        <v>524</v>
      </c>
      <c r="B275" s="315">
        <v>6</v>
      </c>
      <c r="C275" s="316" t="s">
        <v>614</v>
      </c>
    </row>
    <row r="276" spans="1:3" ht="14.25">
      <c r="A276" s="315" t="s">
        <v>524</v>
      </c>
      <c r="B276" s="315">
        <v>6</v>
      </c>
      <c r="C276" s="316" t="s">
        <v>615</v>
      </c>
    </row>
    <row r="277" spans="1:3" ht="14.25">
      <c r="A277" s="315" t="s">
        <v>524</v>
      </c>
      <c r="B277" s="315">
        <v>6</v>
      </c>
      <c r="C277" s="316" t="s">
        <v>615</v>
      </c>
    </row>
    <row r="278" spans="1:3" ht="14.25">
      <c r="A278" s="315" t="s">
        <v>524</v>
      </c>
      <c r="B278" s="315">
        <v>6</v>
      </c>
      <c r="C278" s="316" t="s">
        <v>616</v>
      </c>
    </row>
    <row r="279" spans="1:3" ht="14.25">
      <c r="A279" s="315" t="s">
        <v>524</v>
      </c>
      <c r="B279" s="315">
        <v>6</v>
      </c>
      <c r="C279" s="316" t="s">
        <v>530</v>
      </c>
    </row>
    <row r="280" spans="1:3" ht="14.25">
      <c r="A280" s="315" t="s">
        <v>531</v>
      </c>
      <c r="B280" s="315">
        <v>16</v>
      </c>
      <c r="C280" s="316" t="s">
        <v>617</v>
      </c>
    </row>
    <row r="281" spans="1:3" ht="14.25">
      <c r="A281" s="315" t="s">
        <v>531</v>
      </c>
      <c r="B281" s="315">
        <v>16</v>
      </c>
      <c r="C281" s="316" t="s">
        <v>617</v>
      </c>
    </row>
    <row r="282" spans="1:3" ht="14.25">
      <c r="A282" s="315" t="s">
        <v>531</v>
      </c>
      <c r="B282" s="315">
        <v>16</v>
      </c>
      <c r="C282" s="316" t="s">
        <v>617</v>
      </c>
    </row>
    <row r="283" spans="1:3" ht="14.25">
      <c r="A283" s="315" t="s">
        <v>531</v>
      </c>
      <c r="B283" s="315">
        <v>16</v>
      </c>
      <c r="C283" s="316" t="s">
        <v>618</v>
      </c>
    </row>
    <row r="284" spans="1:3" ht="14.25">
      <c r="A284" s="315" t="s">
        <v>531</v>
      </c>
      <c r="B284" s="315">
        <v>16</v>
      </c>
      <c r="C284" s="316" t="s">
        <v>572</v>
      </c>
    </row>
    <row r="285" spans="1:3" ht="14.25">
      <c r="A285" s="315" t="s">
        <v>619</v>
      </c>
      <c r="B285" s="315">
        <v>28</v>
      </c>
      <c r="C285" s="316" t="s">
        <v>620</v>
      </c>
    </row>
    <row r="286" spans="1:3" ht="14.25">
      <c r="A286" s="315" t="s">
        <v>619</v>
      </c>
      <c r="B286" s="315">
        <v>28</v>
      </c>
      <c r="C286" s="316" t="s">
        <v>621</v>
      </c>
    </row>
    <row r="287" spans="1:3" ht="14.25">
      <c r="A287" s="315" t="s">
        <v>619</v>
      </c>
      <c r="B287" s="315">
        <v>28</v>
      </c>
      <c r="C287" s="316" t="s">
        <v>621</v>
      </c>
    </row>
    <row r="288" spans="1:3" ht="14.25">
      <c r="A288" s="315" t="s">
        <v>533</v>
      </c>
      <c r="B288" s="315">
        <v>26</v>
      </c>
      <c r="C288" s="316" t="s">
        <v>496</v>
      </c>
    </row>
    <row r="289" spans="1:3" ht="14.25">
      <c r="A289" s="315" t="s">
        <v>533</v>
      </c>
      <c r="B289" s="315">
        <v>26</v>
      </c>
      <c r="C289" s="316" t="s">
        <v>540</v>
      </c>
    </row>
    <row r="290" spans="1:3" ht="14.25">
      <c r="A290" s="315" t="s">
        <v>533</v>
      </c>
      <c r="B290" s="315">
        <v>26</v>
      </c>
      <c r="C290" s="316" t="s">
        <v>599</v>
      </c>
    </row>
    <row r="291" spans="1:3" ht="14.25">
      <c r="A291" s="315" t="s">
        <v>533</v>
      </c>
      <c r="B291" s="315">
        <v>26</v>
      </c>
      <c r="C291" s="316" t="s">
        <v>622</v>
      </c>
    </row>
    <row r="292" spans="1:3" ht="14.25">
      <c r="A292" s="315" t="s">
        <v>623</v>
      </c>
      <c r="B292" s="315">
        <v>25</v>
      </c>
      <c r="C292" s="316" t="s">
        <v>624</v>
      </c>
    </row>
    <row r="293" spans="1:3" ht="14.25">
      <c r="A293" s="315" t="s">
        <v>536</v>
      </c>
      <c r="B293" s="315">
        <v>87</v>
      </c>
      <c r="C293" s="316" t="s">
        <v>862</v>
      </c>
    </row>
    <row r="294" spans="1:3" ht="14.25">
      <c r="A294" s="316" t="s">
        <v>536</v>
      </c>
      <c r="B294" s="316">
        <v>87</v>
      </c>
      <c r="C294" s="316" t="s">
        <v>862</v>
      </c>
    </row>
    <row r="295" spans="1:3" ht="14.25">
      <c r="A295" s="315" t="s">
        <v>536</v>
      </c>
      <c r="B295" s="315">
        <v>87</v>
      </c>
      <c r="C295" s="316" t="s">
        <v>862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6" fitToWidth="1" horizontalDpi="600" verticalDpi="600" orientation="portrait" paperSize="9" scale="92" r:id="rId1"/>
  <headerFooter alignWithMargins="0">
    <oddHeader>&amp;C&amp;"Arial,Fett"&amp;12&amp;EZuordnung von Hilfen zu den Trägern - RSD A - Oktober  2013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102</v>
      </c>
      <c r="B1" s="116"/>
      <c r="C1" s="119"/>
      <c r="D1" s="120" t="s">
        <v>150</v>
      </c>
      <c r="E1" s="121"/>
      <c r="F1" s="126" t="s">
        <v>66</v>
      </c>
      <c r="G1" s="126" t="s">
        <v>114</v>
      </c>
      <c r="H1"/>
      <c r="I1" s="116"/>
      <c r="J1" s="116"/>
      <c r="K1" s="132"/>
      <c r="L1" s="116"/>
    </row>
    <row r="2" spans="1:12" ht="12.75">
      <c r="A2" s="136" t="s">
        <v>115</v>
      </c>
      <c r="B2" s="103" t="s">
        <v>38</v>
      </c>
      <c r="C2" s="298" t="s">
        <v>449</v>
      </c>
      <c r="D2"/>
      <c r="E2" s="299" t="s">
        <v>450</v>
      </c>
      <c r="F2" s="4" t="s">
        <v>451</v>
      </c>
      <c r="G2" s="127" t="s">
        <v>452</v>
      </c>
      <c r="H2"/>
      <c r="I2" s="129" t="s">
        <v>118</v>
      </c>
      <c r="J2" s="103" t="s">
        <v>255</v>
      </c>
      <c r="K2" s="133"/>
      <c r="L2" s="103" t="s">
        <v>117</v>
      </c>
    </row>
    <row r="3" spans="1:12" ht="13.5" thickBot="1">
      <c r="A3" s="136" t="s">
        <v>116</v>
      </c>
      <c r="B3" s="104"/>
      <c r="C3" s="123" t="s">
        <v>147</v>
      </c>
      <c r="D3" s="124" t="s">
        <v>148</v>
      </c>
      <c r="E3" s="125" t="s">
        <v>109</v>
      </c>
      <c r="F3" s="127" t="s">
        <v>453</v>
      </c>
      <c r="G3" s="128" t="s">
        <v>453</v>
      </c>
      <c r="H3"/>
      <c r="I3" s="130" t="s">
        <v>119</v>
      </c>
      <c r="J3" s="104" t="s">
        <v>256</v>
      </c>
      <c r="K3" s="134" t="s">
        <v>86</v>
      </c>
      <c r="L3" s="104" t="s">
        <v>87</v>
      </c>
    </row>
    <row r="4" spans="1:13" ht="25.5">
      <c r="A4" s="26" t="s">
        <v>226</v>
      </c>
      <c r="B4" s="215" t="s">
        <v>390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386</v>
      </c>
      <c r="I4" s="16" t="s">
        <v>312</v>
      </c>
      <c r="J4" s="131">
        <v>80</v>
      </c>
      <c r="K4" s="81" t="s">
        <v>209</v>
      </c>
      <c r="L4" s="73"/>
      <c r="M4" s="27" t="s">
        <v>89</v>
      </c>
    </row>
    <row r="5" spans="1:13" ht="12.75">
      <c r="A5" s="26" t="s">
        <v>227</v>
      </c>
      <c r="B5" s="27" t="s">
        <v>305</v>
      </c>
      <c r="C5" s="25">
        <v>6</v>
      </c>
      <c r="D5" s="30">
        <v>2</v>
      </c>
      <c r="E5" s="118">
        <f aca="true" t="shared" si="0" ref="E5:E12">SUM(C5:D5)</f>
        <v>8</v>
      </c>
      <c r="F5" s="58">
        <v>8</v>
      </c>
      <c r="G5" s="87">
        <f>SUM(E5-F5)</f>
        <v>0</v>
      </c>
      <c r="H5" s="244" t="s">
        <v>386</v>
      </c>
      <c r="I5" s="16" t="s">
        <v>313</v>
      </c>
      <c r="J5" s="82">
        <v>81</v>
      </c>
      <c r="K5" s="81" t="s">
        <v>210</v>
      </c>
      <c r="L5" s="50">
        <v>9940.13</v>
      </c>
      <c r="M5" s="27" t="s">
        <v>89</v>
      </c>
    </row>
    <row r="6" spans="1:13" ht="12.75">
      <c r="A6" s="26" t="s">
        <v>227</v>
      </c>
      <c r="B6" s="27" t="s">
        <v>306</v>
      </c>
      <c r="C6" s="25">
        <v>1</v>
      </c>
      <c r="D6" s="30"/>
      <c r="E6" s="118">
        <f t="shared" si="0"/>
        <v>1</v>
      </c>
      <c r="F6" s="58">
        <v>1</v>
      </c>
      <c r="G6" s="87">
        <f>SUM(E6-F6)</f>
        <v>0</v>
      </c>
      <c r="H6" s="244" t="s">
        <v>386</v>
      </c>
      <c r="I6" s="16" t="s">
        <v>314</v>
      </c>
      <c r="J6" s="82">
        <v>88</v>
      </c>
      <c r="K6" s="81" t="s">
        <v>211</v>
      </c>
      <c r="L6" s="50">
        <v>2136.08</v>
      </c>
      <c r="M6" s="27" t="s">
        <v>89</v>
      </c>
    </row>
    <row r="7" spans="1:13" ht="12.75">
      <c r="A7" s="26" t="s">
        <v>228</v>
      </c>
      <c r="B7" s="27" t="s">
        <v>460</v>
      </c>
      <c r="C7" s="25"/>
      <c r="D7" s="30"/>
      <c r="E7" s="118">
        <f t="shared" si="0"/>
        <v>0</v>
      </c>
      <c r="F7" s="58"/>
      <c r="G7" s="87">
        <f>SUM(E7-F7)</f>
        <v>0</v>
      </c>
      <c r="H7" s="244" t="s">
        <v>386</v>
      </c>
      <c r="I7" s="16" t="s">
        <v>315</v>
      </c>
      <c r="J7" s="82">
        <v>82</v>
      </c>
      <c r="K7" s="81" t="s">
        <v>212</v>
      </c>
      <c r="L7" s="50"/>
      <c r="M7" s="27" t="s">
        <v>89</v>
      </c>
    </row>
    <row r="8" spans="1:13" ht="12.75">
      <c r="A8" s="26" t="s">
        <v>229</v>
      </c>
      <c r="B8" s="27" t="s">
        <v>188</v>
      </c>
      <c r="C8" s="25">
        <v>4</v>
      </c>
      <c r="D8" s="30">
        <v>4</v>
      </c>
      <c r="E8" s="118">
        <f t="shared" si="0"/>
        <v>8</v>
      </c>
      <c r="F8" s="58">
        <v>8</v>
      </c>
      <c r="G8" s="87">
        <f>SUM(E8-F8)</f>
        <v>0</v>
      </c>
      <c r="H8" s="244" t="s">
        <v>386</v>
      </c>
      <c r="I8" s="16" t="s">
        <v>120</v>
      </c>
      <c r="J8" s="82">
        <v>17</v>
      </c>
      <c r="K8" s="81" t="s">
        <v>63</v>
      </c>
      <c r="L8" s="50">
        <v>1352.7</v>
      </c>
      <c r="M8" s="27" t="s">
        <v>89</v>
      </c>
    </row>
    <row r="9" spans="1:13" ht="12.75">
      <c r="A9" s="26" t="s">
        <v>44</v>
      </c>
      <c r="B9" s="27" t="s">
        <v>207</v>
      </c>
      <c r="C9" s="25">
        <v>1</v>
      </c>
      <c r="D9" s="30">
        <v>7</v>
      </c>
      <c r="E9" s="118">
        <f t="shared" si="0"/>
        <v>8</v>
      </c>
      <c r="F9" s="58">
        <v>15</v>
      </c>
      <c r="G9" s="40">
        <f>SUM(E12+E10+E9-F9)</f>
        <v>0</v>
      </c>
      <c r="H9" s="244" t="s">
        <v>386</v>
      </c>
      <c r="I9" s="16" t="s">
        <v>121</v>
      </c>
      <c r="J9" s="82">
        <v>49</v>
      </c>
      <c r="K9" s="16" t="s">
        <v>213</v>
      </c>
      <c r="L9" s="50">
        <v>61357.68</v>
      </c>
      <c r="M9" s="27" t="s">
        <v>89</v>
      </c>
    </row>
    <row r="10" spans="1:13" ht="12.75">
      <c r="A10" s="26" t="s">
        <v>44</v>
      </c>
      <c r="B10" s="27" t="s">
        <v>208</v>
      </c>
      <c r="C10" s="25"/>
      <c r="D10" s="30">
        <v>7</v>
      </c>
      <c r="E10" s="118">
        <f t="shared" si="0"/>
        <v>7</v>
      </c>
      <c r="F10" s="42" t="s">
        <v>172</v>
      </c>
      <c r="G10" s="40" t="s">
        <v>174</v>
      </c>
      <c r="H10" s="244" t="s">
        <v>386</v>
      </c>
      <c r="I10" s="16" t="s">
        <v>121</v>
      </c>
      <c r="J10" s="82">
        <v>50</v>
      </c>
      <c r="K10" s="81" t="s">
        <v>83</v>
      </c>
      <c r="L10" s="50">
        <v>18131.88</v>
      </c>
      <c r="M10" s="27" t="s">
        <v>89</v>
      </c>
    </row>
    <row r="11" spans="1:13" ht="12.75">
      <c r="A11" s="26" t="s">
        <v>76</v>
      </c>
      <c r="B11" s="27" t="s">
        <v>77</v>
      </c>
      <c r="C11" s="25">
        <v>2</v>
      </c>
      <c r="D11" s="30"/>
      <c r="E11" s="118">
        <f t="shared" si="0"/>
        <v>2</v>
      </c>
      <c r="F11" s="24">
        <v>2</v>
      </c>
      <c r="G11" s="87">
        <f>SUM(E11-F11)</f>
        <v>0</v>
      </c>
      <c r="H11" s="244" t="s">
        <v>386</v>
      </c>
      <c r="I11" s="16" t="s">
        <v>122</v>
      </c>
      <c r="J11" s="82">
        <v>15</v>
      </c>
      <c r="K11" s="81" t="s">
        <v>78</v>
      </c>
      <c r="L11" s="50">
        <v>1827</v>
      </c>
      <c r="M11" s="27" t="s">
        <v>89</v>
      </c>
    </row>
    <row r="12" spans="1:13" ht="13.5" thickBot="1">
      <c r="A12" s="75" t="s">
        <v>85</v>
      </c>
      <c r="B12" s="27" t="s">
        <v>311</v>
      </c>
      <c r="C12" s="141"/>
      <c r="D12" s="74"/>
      <c r="E12" s="220">
        <f t="shared" si="0"/>
        <v>0</v>
      </c>
      <c r="F12" s="139" t="s">
        <v>172</v>
      </c>
      <c r="G12" s="76" t="s">
        <v>174</v>
      </c>
      <c r="H12" s="244" t="s">
        <v>386</v>
      </c>
      <c r="I12" s="16" t="s">
        <v>121</v>
      </c>
      <c r="J12" s="140">
        <v>60</v>
      </c>
      <c r="K12" s="16" t="s">
        <v>84</v>
      </c>
      <c r="L12" s="70"/>
      <c r="M12" s="27" t="s">
        <v>89</v>
      </c>
    </row>
    <row r="13" spans="1:13" ht="5.25" customHeight="1" thickBot="1">
      <c r="A13" s="226"/>
      <c r="B13" s="225"/>
      <c r="C13" s="227" t="s">
        <v>125</v>
      </c>
      <c r="D13" s="228" t="s">
        <v>125</v>
      </c>
      <c r="E13" s="228" t="s">
        <v>125</v>
      </c>
      <c r="F13" s="229" t="s">
        <v>125</v>
      </c>
      <c r="G13" s="240" t="s">
        <v>125</v>
      </c>
      <c r="H13" s="245"/>
      <c r="I13" s="242"/>
      <c r="J13" s="229"/>
      <c r="K13" s="228"/>
      <c r="L13" s="230" t="s">
        <v>125</v>
      </c>
      <c r="M13" s="231"/>
    </row>
    <row r="14" spans="1:13" ht="12.75">
      <c r="A14" s="84" t="s">
        <v>231</v>
      </c>
      <c r="B14" t="s">
        <v>190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387</v>
      </c>
      <c r="I14" s="16" t="s">
        <v>222</v>
      </c>
      <c r="J14" s="131">
        <v>23</v>
      </c>
      <c r="K14" s="81" t="s">
        <v>195</v>
      </c>
      <c r="L14" s="73"/>
      <c r="M14" t="s">
        <v>89</v>
      </c>
    </row>
    <row r="15" spans="1:13" ht="12.75">
      <c r="A15" s="26" t="s">
        <v>231</v>
      </c>
      <c r="B15" t="s">
        <v>225</v>
      </c>
      <c r="C15" s="25"/>
      <c r="D15" s="30"/>
      <c r="E15" s="118">
        <f t="shared" si="1"/>
        <v>0</v>
      </c>
      <c r="F15" s="42" t="s">
        <v>172</v>
      </c>
      <c r="G15" s="40" t="s">
        <v>175</v>
      </c>
      <c r="H15" s="133" t="s">
        <v>388</v>
      </c>
      <c r="I15" s="16" t="s">
        <v>233</v>
      </c>
      <c r="J15" s="82">
        <v>18</v>
      </c>
      <c r="K15" s="81" t="s">
        <v>158</v>
      </c>
      <c r="L15" s="50"/>
      <c r="M15" t="s">
        <v>89</v>
      </c>
    </row>
    <row r="16" spans="1:13" ht="12.75">
      <c r="A16" s="26" t="s">
        <v>231</v>
      </c>
      <c r="B16" t="s">
        <v>423</v>
      </c>
      <c r="C16" s="25"/>
      <c r="D16" s="30"/>
      <c r="E16" s="118">
        <f t="shared" si="1"/>
        <v>0</v>
      </c>
      <c r="F16" s="42" t="s">
        <v>172</v>
      </c>
      <c r="G16" s="87" t="s">
        <v>461</v>
      </c>
      <c r="H16" s="133" t="s">
        <v>389</v>
      </c>
      <c r="I16" s="16" t="s">
        <v>319</v>
      </c>
      <c r="J16" s="82">
        <v>19</v>
      </c>
      <c r="K16" s="81" t="s">
        <v>159</v>
      </c>
      <c r="L16" s="50"/>
      <c r="M16" t="s">
        <v>89</v>
      </c>
    </row>
    <row r="17" spans="1:13" ht="12.75">
      <c r="A17" s="26" t="s">
        <v>231</v>
      </c>
      <c r="B17" t="s">
        <v>424</v>
      </c>
      <c r="C17" s="25"/>
      <c r="D17" s="30"/>
      <c r="E17" s="118">
        <f t="shared" si="1"/>
        <v>0</v>
      </c>
      <c r="F17" s="42" t="s">
        <v>172</v>
      </c>
      <c r="G17" s="87" t="s">
        <v>462</v>
      </c>
      <c r="H17" s="133" t="s">
        <v>389</v>
      </c>
      <c r="I17" s="16" t="s">
        <v>320</v>
      </c>
      <c r="J17" s="82">
        <v>24</v>
      </c>
      <c r="K17" s="81" t="s">
        <v>321</v>
      </c>
      <c r="L17" s="50"/>
      <c r="M17" t="s">
        <v>89</v>
      </c>
    </row>
    <row r="18" spans="1:13" ht="12.75">
      <c r="A18" s="26" t="s">
        <v>230</v>
      </c>
      <c r="B18" t="s">
        <v>193</v>
      </c>
      <c r="C18" s="25">
        <v>4</v>
      </c>
      <c r="D18" s="30">
        <v>8</v>
      </c>
      <c r="E18" s="118">
        <f t="shared" si="1"/>
        <v>12</v>
      </c>
      <c r="F18" s="24">
        <v>42</v>
      </c>
      <c r="G18" s="40">
        <f>SUM(E19+E18-F18)</f>
        <v>0</v>
      </c>
      <c r="H18" s="133" t="s">
        <v>387</v>
      </c>
      <c r="I18" s="16" t="s">
        <v>215</v>
      </c>
      <c r="J18" s="82">
        <v>22</v>
      </c>
      <c r="K18" s="16" t="s">
        <v>194</v>
      </c>
      <c r="L18" s="70">
        <v>11979.79</v>
      </c>
      <c r="M18" t="s">
        <v>89</v>
      </c>
    </row>
    <row r="19" spans="1:13" ht="12.75">
      <c r="A19" s="84" t="s">
        <v>230</v>
      </c>
      <c r="B19" t="s">
        <v>45</v>
      </c>
      <c r="C19" s="25">
        <v>14</v>
      </c>
      <c r="D19" s="30">
        <v>16</v>
      </c>
      <c r="E19" s="118">
        <f t="shared" si="1"/>
        <v>30</v>
      </c>
      <c r="F19" s="42" t="s">
        <v>172</v>
      </c>
      <c r="G19" s="40" t="s">
        <v>382</v>
      </c>
      <c r="H19" s="133" t="s">
        <v>387</v>
      </c>
      <c r="I19" s="16" t="s">
        <v>215</v>
      </c>
      <c r="J19" s="82">
        <v>1</v>
      </c>
      <c r="K19" s="81" t="s">
        <v>57</v>
      </c>
      <c r="L19" s="70">
        <v>9873.88</v>
      </c>
      <c r="M19" t="s">
        <v>89</v>
      </c>
    </row>
    <row r="20" spans="1:13" ht="12.75">
      <c r="A20" s="75" t="s">
        <v>135</v>
      </c>
      <c r="B20" t="s">
        <v>316</v>
      </c>
      <c r="C20" s="25"/>
      <c r="D20" s="30"/>
      <c r="E20" s="118">
        <f t="shared" si="1"/>
        <v>0</v>
      </c>
      <c r="F20" s="58"/>
      <c r="G20" s="87">
        <f>SUM(E20-F20)</f>
        <v>0</v>
      </c>
      <c r="H20" s="133" t="s">
        <v>387</v>
      </c>
      <c r="I20" s="16" t="s">
        <v>154</v>
      </c>
      <c r="J20" s="82">
        <v>7</v>
      </c>
      <c r="K20" s="81" t="s">
        <v>136</v>
      </c>
      <c r="L20" s="70"/>
      <c r="M20" t="s">
        <v>89</v>
      </c>
    </row>
    <row r="21" spans="1:13" ht="12.75">
      <c r="A21" s="26" t="s">
        <v>46</v>
      </c>
      <c r="B21" t="s">
        <v>47</v>
      </c>
      <c r="C21" s="25">
        <v>3</v>
      </c>
      <c r="D21" s="30">
        <v>2</v>
      </c>
      <c r="E21" s="118">
        <f t="shared" si="1"/>
        <v>5</v>
      </c>
      <c r="F21" s="58">
        <v>5</v>
      </c>
      <c r="G21" s="87">
        <f>SUM(E21-F21)</f>
        <v>0</v>
      </c>
      <c r="H21" s="133" t="s">
        <v>387</v>
      </c>
      <c r="I21" s="16" t="s">
        <v>217</v>
      </c>
      <c r="J21" s="82">
        <v>8</v>
      </c>
      <c r="K21" s="81" t="s">
        <v>56</v>
      </c>
      <c r="L21" s="50">
        <v>1353.24</v>
      </c>
      <c r="M21" t="s">
        <v>89</v>
      </c>
    </row>
    <row r="22" spans="1:13" ht="12.75">
      <c r="A22" s="26" t="s">
        <v>48</v>
      </c>
      <c r="B22" t="s">
        <v>189</v>
      </c>
      <c r="C22" s="141">
        <v>18</v>
      </c>
      <c r="D22" s="74">
        <v>10</v>
      </c>
      <c r="E22" s="118">
        <f t="shared" si="1"/>
        <v>28</v>
      </c>
      <c r="F22" s="138">
        <v>28</v>
      </c>
      <c r="G22" s="87">
        <f>SUM(E22-F22)</f>
        <v>0</v>
      </c>
      <c r="H22" s="133" t="s">
        <v>387</v>
      </c>
      <c r="I22" s="16" t="s">
        <v>219</v>
      </c>
      <c r="J22" s="140">
        <v>9</v>
      </c>
      <c r="K22" s="81" t="s">
        <v>58</v>
      </c>
      <c r="L22" s="70">
        <v>10916.75</v>
      </c>
      <c r="M22" t="s">
        <v>89</v>
      </c>
    </row>
    <row r="23" spans="1:13" ht="13.5" thickBot="1">
      <c r="A23" s="75" t="s">
        <v>49</v>
      </c>
      <c r="B23" t="s">
        <v>50</v>
      </c>
      <c r="C23" s="141">
        <v>30</v>
      </c>
      <c r="D23" s="74">
        <v>25</v>
      </c>
      <c r="E23" s="220">
        <f t="shared" si="1"/>
        <v>55</v>
      </c>
      <c r="F23" s="138">
        <v>55</v>
      </c>
      <c r="G23" s="101">
        <f>SUM(E23-F23)</f>
        <v>0</v>
      </c>
      <c r="H23" s="133" t="s">
        <v>387</v>
      </c>
      <c r="I23" s="16" t="s">
        <v>220</v>
      </c>
      <c r="J23" s="140">
        <v>10</v>
      </c>
      <c r="K23" s="81" t="s">
        <v>59</v>
      </c>
      <c r="L23" s="70">
        <v>36014.53</v>
      </c>
      <c r="M23" t="s">
        <v>89</v>
      </c>
    </row>
    <row r="24" spans="1:13" ht="5.25" customHeight="1" thickBot="1">
      <c r="A24" s="232"/>
      <c r="B24" s="233"/>
      <c r="C24" s="228" t="s">
        <v>125</v>
      </c>
      <c r="D24" s="228" t="s">
        <v>125</v>
      </c>
      <c r="E24" s="228" t="s">
        <v>125</v>
      </c>
      <c r="F24" s="229" t="s">
        <v>125</v>
      </c>
      <c r="G24" s="240" t="s">
        <v>125</v>
      </c>
      <c r="H24" s="245"/>
      <c r="I24" s="242"/>
      <c r="J24" s="229"/>
      <c r="K24" s="228"/>
      <c r="L24" s="230" t="s">
        <v>125</v>
      </c>
      <c r="M24" s="231"/>
    </row>
    <row r="25" spans="1:13" ht="12.75">
      <c r="A25" s="84" t="s">
        <v>51</v>
      </c>
      <c r="B25" t="s">
        <v>142</v>
      </c>
      <c r="C25" s="117">
        <v>17</v>
      </c>
      <c r="D25" s="85"/>
      <c r="E25" s="118">
        <f>SUM(C25:D25)</f>
        <v>17</v>
      </c>
      <c r="F25" s="142">
        <v>17</v>
      </c>
      <c r="G25" s="87">
        <f>SUM(E15+E28+E25-F25)</f>
        <v>0</v>
      </c>
      <c r="H25" s="133" t="s">
        <v>388</v>
      </c>
      <c r="I25" s="16" t="s">
        <v>233</v>
      </c>
      <c r="J25" s="131">
        <v>20</v>
      </c>
      <c r="K25" s="16" t="s">
        <v>60</v>
      </c>
      <c r="L25" s="73">
        <v>15994.79</v>
      </c>
      <c r="M25" t="s">
        <v>89</v>
      </c>
    </row>
    <row r="26" spans="1:13" ht="12.75">
      <c r="A26" s="26" t="s">
        <v>51</v>
      </c>
      <c r="B26" t="s">
        <v>155</v>
      </c>
      <c r="C26" s="58" t="s">
        <v>124</v>
      </c>
      <c r="D26" s="58" t="s">
        <v>124</v>
      </c>
      <c r="E26" s="58" t="s">
        <v>124</v>
      </c>
      <c r="F26" s="42" t="s">
        <v>172</v>
      </c>
      <c r="G26" s="40" t="s">
        <v>175</v>
      </c>
      <c r="H26" s="133" t="s">
        <v>388</v>
      </c>
      <c r="I26" s="16" t="s">
        <v>233</v>
      </c>
      <c r="J26" s="82">
        <v>36</v>
      </c>
      <c r="K26" s="81" t="s">
        <v>139</v>
      </c>
      <c r="L26" s="50"/>
      <c r="M26" t="s">
        <v>89</v>
      </c>
    </row>
    <row r="27" spans="1:13" ht="12.75">
      <c r="A27" s="26" t="s">
        <v>51</v>
      </c>
      <c r="B27" t="s">
        <v>156</v>
      </c>
      <c r="C27" s="58" t="s">
        <v>124</v>
      </c>
      <c r="D27" s="58" t="s">
        <v>124</v>
      </c>
      <c r="E27" s="58" t="s">
        <v>124</v>
      </c>
      <c r="F27" s="42" t="s">
        <v>172</v>
      </c>
      <c r="G27" s="40" t="s">
        <v>175</v>
      </c>
      <c r="H27" s="133" t="s">
        <v>388</v>
      </c>
      <c r="I27" s="16" t="s">
        <v>233</v>
      </c>
      <c r="J27" s="82">
        <v>36</v>
      </c>
      <c r="K27" s="81" t="s">
        <v>140</v>
      </c>
      <c r="L27" s="50"/>
      <c r="M27" t="s">
        <v>89</v>
      </c>
    </row>
    <row r="28" spans="1:13" ht="13.5" thickBot="1">
      <c r="A28" s="75" t="s">
        <v>80</v>
      </c>
      <c r="B28" t="s">
        <v>79</v>
      </c>
      <c r="C28" s="141"/>
      <c r="D28" s="74"/>
      <c r="E28" s="138">
        <f>SUM(C28:D28)</f>
        <v>0</v>
      </c>
      <c r="F28" s="139" t="s">
        <v>172</v>
      </c>
      <c r="G28" s="76" t="s">
        <v>175</v>
      </c>
      <c r="H28" s="133" t="s">
        <v>388</v>
      </c>
      <c r="I28" s="16" t="s">
        <v>233</v>
      </c>
      <c r="J28" s="140">
        <v>36</v>
      </c>
      <c r="K28" s="81" t="s">
        <v>141</v>
      </c>
      <c r="L28" s="70"/>
      <c r="M28" t="s">
        <v>89</v>
      </c>
    </row>
    <row r="29" spans="1:13" ht="5.25" customHeight="1" thickBot="1">
      <c r="A29" s="232"/>
      <c r="B29" s="234"/>
      <c r="C29" s="228" t="s">
        <v>125</v>
      </c>
      <c r="D29" s="228" t="s">
        <v>125</v>
      </c>
      <c r="E29" s="228" t="s">
        <v>125</v>
      </c>
      <c r="F29" s="229" t="s">
        <v>125</v>
      </c>
      <c r="G29" s="240" t="s">
        <v>125</v>
      </c>
      <c r="H29" s="245"/>
      <c r="I29" s="235"/>
      <c r="J29" s="229"/>
      <c r="K29" s="236"/>
      <c r="L29" s="230" t="s">
        <v>125</v>
      </c>
      <c r="M29" s="231"/>
    </row>
    <row r="30" spans="1:13" ht="12.75">
      <c r="A30" s="84" t="s">
        <v>52</v>
      </c>
      <c r="B30" t="s">
        <v>322</v>
      </c>
      <c r="C30" s="117">
        <v>1</v>
      </c>
      <c r="D30" s="85">
        <v>7</v>
      </c>
      <c r="E30" s="118">
        <f>SUM(C30:D30)</f>
        <v>8</v>
      </c>
      <c r="F30" s="142">
        <v>32</v>
      </c>
      <c r="G30" s="87">
        <f>SUM(E40+E39+E38+E37+E33+E32+E31+E30-F30)</f>
        <v>0</v>
      </c>
      <c r="H30" s="133" t="s">
        <v>389</v>
      </c>
      <c r="I30" s="16" t="s">
        <v>247</v>
      </c>
      <c r="J30" s="131">
        <v>30</v>
      </c>
      <c r="K30" s="16" t="s">
        <v>64</v>
      </c>
      <c r="L30" s="73">
        <v>6064.79</v>
      </c>
      <c r="M30" t="s">
        <v>89</v>
      </c>
    </row>
    <row r="31" spans="1:13" ht="12.75">
      <c r="A31" s="26" t="s">
        <v>52</v>
      </c>
      <c r="B31" t="s">
        <v>399</v>
      </c>
      <c r="C31" s="25">
        <v>4</v>
      </c>
      <c r="D31" s="30">
        <v>9</v>
      </c>
      <c r="E31" s="58">
        <f>SUM(C31:D31)</f>
        <v>13</v>
      </c>
      <c r="F31" s="42" t="s">
        <v>172</v>
      </c>
      <c r="G31" s="40" t="s">
        <v>173</v>
      </c>
      <c r="H31" s="133" t="s">
        <v>389</v>
      </c>
      <c r="I31" s="16" t="s">
        <v>247</v>
      </c>
      <c r="J31" s="82">
        <v>38</v>
      </c>
      <c r="K31" s="81" t="s">
        <v>143</v>
      </c>
      <c r="L31" s="50">
        <v>17325.24</v>
      </c>
      <c r="M31" t="s">
        <v>89</v>
      </c>
    </row>
    <row r="32" spans="1:13" ht="12.75">
      <c r="A32" s="26" t="s">
        <v>52</v>
      </c>
      <c r="B32" t="s">
        <v>400</v>
      </c>
      <c r="C32" s="25"/>
      <c r="D32" s="30"/>
      <c r="E32" s="58">
        <f>SUM(C32:D32)</f>
        <v>0</v>
      </c>
      <c r="F32" s="42" t="s">
        <v>172</v>
      </c>
      <c r="G32" s="40" t="s">
        <v>173</v>
      </c>
      <c r="H32" s="133" t="s">
        <v>389</v>
      </c>
      <c r="I32" s="16" t="s">
        <v>247</v>
      </c>
      <c r="J32" s="82">
        <v>32</v>
      </c>
      <c r="K32" s="81" t="s">
        <v>61</v>
      </c>
      <c r="L32" s="50"/>
      <c r="M32" t="s">
        <v>89</v>
      </c>
    </row>
    <row r="33" spans="1:13" ht="12.75">
      <c r="A33" s="26" t="s">
        <v>52</v>
      </c>
      <c r="B33" t="s">
        <v>401</v>
      </c>
      <c r="C33" s="25"/>
      <c r="D33" s="30">
        <v>1</v>
      </c>
      <c r="E33" s="58">
        <f>SUM(C33:D33)</f>
        <v>1</v>
      </c>
      <c r="F33" s="42" t="s">
        <v>172</v>
      </c>
      <c r="G33" s="40" t="s">
        <v>173</v>
      </c>
      <c r="H33" s="133" t="s">
        <v>389</v>
      </c>
      <c r="I33" s="16" t="s">
        <v>247</v>
      </c>
      <c r="J33" s="82">
        <v>39</v>
      </c>
      <c r="K33" s="81" t="s">
        <v>267</v>
      </c>
      <c r="L33" s="50"/>
      <c r="M33" t="s">
        <v>89</v>
      </c>
    </row>
    <row r="34" spans="1:13" ht="12.75">
      <c r="A34" s="26" t="s">
        <v>52</v>
      </c>
      <c r="B34" t="s">
        <v>402</v>
      </c>
      <c r="C34" s="58" t="s">
        <v>124</v>
      </c>
      <c r="D34" s="58" t="s">
        <v>124</v>
      </c>
      <c r="E34" s="58" t="s">
        <v>124</v>
      </c>
      <c r="F34" s="42" t="s">
        <v>172</v>
      </c>
      <c r="G34" s="40" t="s">
        <v>173</v>
      </c>
      <c r="H34" s="133" t="s">
        <v>389</v>
      </c>
      <c r="I34" s="16" t="s">
        <v>247</v>
      </c>
      <c r="J34" s="170" t="s">
        <v>269</v>
      </c>
      <c r="K34" s="81" t="s">
        <v>74</v>
      </c>
      <c r="L34" s="50">
        <v>5315.06</v>
      </c>
      <c r="M34" t="s">
        <v>89</v>
      </c>
    </row>
    <row r="35" spans="1:13" ht="12.75">
      <c r="A35" s="26" t="s">
        <v>52</v>
      </c>
      <c r="B35" t="s">
        <v>403</v>
      </c>
      <c r="C35" s="58" t="s">
        <v>124</v>
      </c>
      <c r="D35" s="58" t="s">
        <v>124</v>
      </c>
      <c r="E35" s="58" t="s">
        <v>124</v>
      </c>
      <c r="F35" s="42" t="s">
        <v>172</v>
      </c>
      <c r="G35" s="40" t="s">
        <v>173</v>
      </c>
      <c r="H35" s="133" t="s">
        <v>389</v>
      </c>
      <c r="I35" s="16" t="s">
        <v>247</v>
      </c>
      <c r="J35" s="170" t="s">
        <v>269</v>
      </c>
      <c r="K35" s="81" t="s">
        <v>137</v>
      </c>
      <c r="L35" s="50">
        <v>364</v>
      </c>
      <c r="M35" t="s">
        <v>89</v>
      </c>
    </row>
    <row r="36" spans="1:13" ht="12.75">
      <c r="A36" s="75" t="s">
        <v>52</v>
      </c>
      <c r="B36" t="s">
        <v>404</v>
      </c>
      <c r="C36" s="138" t="s">
        <v>124</v>
      </c>
      <c r="D36" s="138" t="s">
        <v>124</v>
      </c>
      <c r="E36" s="138" t="s">
        <v>124</v>
      </c>
      <c r="F36" s="139" t="s">
        <v>172</v>
      </c>
      <c r="G36" s="76" t="s">
        <v>173</v>
      </c>
      <c r="H36" s="133" t="s">
        <v>389</v>
      </c>
      <c r="I36" s="16" t="s">
        <v>247</v>
      </c>
      <c r="J36" s="170" t="s">
        <v>269</v>
      </c>
      <c r="K36" s="81" t="s">
        <v>138</v>
      </c>
      <c r="L36" s="70">
        <v>79.2</v>
      </c>
      <c r="M36" t="s">
        <v>89</v>
      </c>
    </row>
    <row r="37" spans="1:13" ht="12.75">
      <c r="A37" s="75" t="s">
        <v>52</v>
      </c>
      <c r="B37" t="s">
        <v>405</v>
      </c>
      <c r="C37" s="25">
        <v>2</v>
      </c>
      <c r="D37" s="30">
        <v>5</v>
      </c>
      <c r="E37" s="58">
        <f>SUM(C37:D37)</f>
        <v>7</v>
      </c>
      <c r="F37" s="42" t="s">
        <v>172</v>
      </c>
      <c r="G37" s="40" t="s">
        <v>173</v>
      </c>
      <c r="H37" s="244" t="s">
        <v>389</v>
      </c>
      <c r="I37" s="16" t="s">
        <v>247</v>
      </c>
      <c r="J37" s="218">
        <v>51</v>
      </c>
      <c r="K37" s="81" t="s">
        <v>324</v>
      </c>
      <c r="L37" s="70"/>
      <c r="M37" t="s">
        <v>89</v>
      </c>
    </row>
    <row r="38" spans="1:13" ht="12.75">
      <c r="A38" s="75" t="s">
        <v>52</v>
      </c>
      <c r="B38" t="s">
        <v>406</v>
      </c>
      <c r="C38" s="25">
        <v>2</v>
      </c>
      <c r="D38" s="30"/>
      <c r="E38" s="58">
        <f>SUM(C38:D38)</f>
        <v>2</v>
      </c>
      <c r="F38" s="42" t="s">
        <v>172</v>
      </c>
      <c r="G38" s="40" t="s">
        <v>173</v>
      </c>
      <c r="H38" s="244" t="s">
        <v>389</v>
      </c>
      <c r="I38" s="16" t="s">
        <v>247</v>
      </c>
      <c r="J38" s="218">
        <v>52</v>
      </c>
      <c r="K38" s="81" t="s">
        <v>328</v>
      </c>
      <c r="L38" s="70"/>
      <c r="M38" t="s">
        <v>89</v>
      </c>
    </row>
    <row r="39" spans="1:13" ht="12.75">
      <c r="A39" s="75" t="s">
        <v>52</v>
      </c>
      <c r="B39" t="s">
        <v>407</v>
      </c>
      <c r="C39" s="25">
        <v>1</v>
      </c>
      <c r="D39" s="30"/>
      <c r="E39" s="58">
        <f>SUM(C39:D39)</f>
        <v>1</v>
      </c>
      <c r="F39" s="42" t="s">
        <v>172</v>
      </c>
      <c r="G39" s="40" t="s">
        <v>173</v>
      </c>
      <c r="H39" s="244" t="s">
        <v>389</v>
      </c>
      <c r="I39" s="16" t="s">
        <v>247</v>
      </c>
      <c r="J39" s="218">
        <v>53</v>
      </c>
      <c r="K39" s="81" t="s">
        <v>333</v>
      </c>
      <c r="L39" s="70">
        <v>713</v>
      </c>
      <c r="M39" t="s">
        <v>89</v>
      </c>
    </row>
    <row r="40" spans="1:13" ht="12.75">
      <c r="A40" s="75" t="s">
        <v>52</v>
      </c>
      <c r="B40" t="s">
        <v>408</v>
      </c>
      <c r="C40" s="25"/>
      <c r="D40" s="30"/>
      <c r="E40" s="58">
        <f>SUM(C40:D40)</f>
        <v>0</v>
      </c>
      <c r="F40" s="42" t="s">
        <v>172</v>
      </c>
      <c r="G40" s="40" t="s">
        <v>173</v>
      </c>
      <c r="H40" s="244" t="s">
        <v>389</v>
      </c>
      <c r="I40" s="16" t="s">
        <v>247</v>
      </c>
      <c r="J40" s="218">
        <v>54</v>
      </c>
      <c r="K40" s="81" t="s">
        <v>335</v>
      </c>
      <c r="L40" s="70"/>
      <c r="M40" t="s">
        <v>89</v>
      </c>
    </row>
    <row r="41" spans="1:13" ht="12.75">
      <c r="A41" s="75" t="s">
        <v>52</v>
      </c>
      <c r="B41" t="s">
        <v>409</v>
      </c>
      <c r="C41" s="58" t="s">
        <v>124</v>
      </c>
      <c r="D41" s="58" t="s">
        <v>124</v>
      </c>
      <c r="E41" s="58" t="s">
        <v>124</v>
      </c>
      <c r="F41" s="42" t="s">
        <v>172</v>
      </c>
      <c r="G41" s="40" t="s">
        <v>173</v>
      </c>
      <c r="H41" s="246" t="s">
        <v>389</v>
      </c>
      <c r="I41" s="16" t="s">
        <v>247</v>
      </c>
      <c r="J41" s="170" t="s">
        <v>334</v>
      </c>
      <c r="K41" s="81" t="s">
        <v>325</v>
      </c>
      <c r="L41" s="70"/>
      <c r="M41" t="s">
        <v>89</v>
      </c>
    </row>
    <row r="42" spans="1:13" ht="12.75">
      <c r="A42" s="75" t="s">
        <v>52</v>
      </c>
      <c r="B42" t="s">
        <v>410</v>
      </c>
      <c r="C42" s="58" t="s">
        <v>124</v>
      </c>
      <c r="D42" s="58" t="s">
        <v>124</v>
      </c>
      <c r="E42" s="58" t="s">
        <v>124</v>
      </c>
      <c r="F42" s="42" t="s">
        <v>172</v>
      </c>
      <c r="G42" s="40" t="s">
        <v>173</v>
      </c>
      <c r="H42" s="246" t="s">
        <v>389</v>
      </c>
      <c r="I42" s="16" t="s">
        <v>247</v>
      </c>
      <c r="J42" s="170" t="s">
        <v>334</v>
      </c>
      <c r="K42" s="81" t="s">
        <v>326</v>
      </c>
      <c r="L42" s="70"/>
      <c r="M42" t="s">
        <v>89</v>
      </c>
    </row>
    <row r="43" spans="1:13" ht="13.5" thickBot="1">
      <c r="A43" s="75" t="s">
        <v>52</v>
      </c>
      <c r="B43" t="s">
        <v>411</v>
      </c>
      <c r="C43" s="138" t="s">
        <v>124</v>
      </c>
      <c r="D43" s="138" t="s">
        <v>124</v>
      </c>
      <c r="E43" s="138" t="s">
        <v>124</v>
      </c>
      <c r="F43" s="139" t="s">
        <v>172</v>
      </c>
      <c r="G43" s="76" t="s">
        <v>173</v>
      </c>
      <c r="H43" s="246" t="s">
        <v>389</v>
      </c>
      <c r="I43" s="16" t="s">
        <v>247</v>
      </c>
      <c r="J43" s="237" t="s">
        <v>334</v>
      </c>
      <c r="K43" s="81" t="s">
        <v>327</v>
      </c>
      <c r="L43" s="70"/>
      <c r="M43" t="s">
        <v>89</v>
      </c>
    </row>
    <row r="44" spans="1:13" ht="5.25" customHeight="1" thickBot="1">
      <c r="A44" s="232"/>
      <c r="B44" s="233"/>
      <c r="C44" s="228" t="s">
        <v>125</v>
      </c>
      <c r="D44" s="228" t="s">
        <v>125</v>
      </c>
      <c r="E44" s="228" t="s">
        <v>125</v>
      </c>
      <c r="F44" s="229" t="s">
        <v>125</v>
      </c>
      <c r="G44" s="240" t="s">
        <v>125</v>
      </c>
      <c r="H44" s="245"/>
      <c r="I44" s="242"/>
      <c r="J44" s="229"/>
      <c r="K44" s="228"/>
      <c r="L44" s="230" t="s">
        <v>125</v>
      </c>
      <c r="M44" s="231"/>
    </row>
    <row r="45" spans="1:13" ht="12.75">
      <c r="A45" s="84" t="s">
        <v>53</v>
      </c>
      <c r="B45" t="s">
        <v>196</v>
      </c>
      <c r="C45" s="117">
        <v>22</v>
      </c>
      <c r="D45" s="85">
        <v>17</v>
      </c>
      <c r="E45" s="118">
        <f aca="true" t="shared" si="2" ref="E45:E56">SUM(C45:D45)</f>
        <v>39</v>
      </c>
      <c r="F45" s="118">
        <v>39</v>
      </c>
      <c r="G45" s="87">
        <f aca="true" t="shared" si="3" ref="G45:G51">SUM(E45-F45)</f>
        <v>0</v>
      </c>
      <c r="H45" s="244" t="s">
        <v>389</v>
      </c>
      <c r="I45" s="16" t="s">
        <v>349</v>
      </c>
      <c r="J45" s="131">
        <v>73</v>
      </c>
      <c r="K45" s="81" t="s">
        <v>467</v>
      </c>
      <c r="L45" s="73">
        <v>175039.18</v>
      </c>
      <c r="M45" t="s">
        <v>89</v>
      </c>
    </row>
    <row r="46" spans="1:13" ht="12.75">
      <c r="A46" s="26" t="s">
        <v>53</v>
      </c>
      <c r="B46" t="s">
        <v>197</v>
      </c>
      <c r="C46" s="25">
        <v>5</v>
      </c>
      <c r="D46" s="30">
        <v>7</v>
      </c>
      <c r="E46" s="58">
        <f t="shared" si="2"/>
        <v>12</v>
      </c>
      <c r="F46" s="58">
        <v>12</v>
      </c>
      <c r="G46" s="87">
        <f t="shared" si="3"/>
        <v>0</v>
      </c>
      <c r="H46" s="244" t="s">
        <v>389</v>
      </c>
      <c r="I46" s="16" t="s">
        <v>351</v>
      </c>
      <c r="J46" s="82">
        <v>74</v>
      </c>
      <c r="K46" s="81" t="s">
        <v>160</v>
      </c>
      <c r="L46" s="50">
        <v>24438.44</v>
      </c>
      <c r="M46" t="s">
        <v>89</v>
      </c>
    </row>
    <row r="47" spans="1:13" ht="12.75">
      <c r="A47" s="26" t="s">
        <v>53</v>
      </c>
      <c r="B47" t="s">
        <v>198</v>
      </c>
      <c r="C47" s="25">
        <v>6</v>
      </c>
      <c r="D47" s="30">
        <v>2</v>
      </c>
      <c r="E47" s="58">
        <f t="shared" si="2"/>
        <v>8</v>
      </c>
      <c r="F47" s="58">
        <v>8</v>
      </c>
      <c r="G47" s="87">
        <f t="shared" si="3"/>
        <v>0</v>
      </c>
      <c r="H47" s="244" t="s">
        <v>389</v>
      </c>
      <c r="I47" s="16" t="s">
        <v>352</v>
      </c>
      <c r="J47" s="82">
        <v>75</v>
      </c>
      <c r="K47" s="81" t="s">
        <v>161</v>
      </c>
      <c r="L47" s="50">
        <v>20034.81</v>
      </c>
      <c r="M47" t="s">
        <v>89</v>
      </c>
    </row>
    <row r="48" spans="1:13" ht="12.75">
      <c r="A48" s="26" t="s">
        <v>53</v>
      </c>
      <c r="B48" t="s">
        <v>199</v>
      </c>
      <c r="C48" s="25">
        <v>17</v>
      </c>
      <c r="D48" s="30">
        <v>13</v>
      </c>
      <c r="E48" s="58">
        <f t="shared" si="2"/>
        <v>30</v>
      </c>
      <c r="F48" s="58">
        <v>31</v>
      </c>
      <c r="G48" s="87">
        <f>SUM(E48+E16+E55-F48)</f>
        <v>0</v>
      </c>
      <c r="H48" s="244" t="s">
        <v>389</v>
      </c>
      <c r="I48" s="16" t="s">
        <v>319</v>
      </c>
      <c r="J48" s="82">
        <v>76</v>
      </c>
      <c r="K48" s="81" t="s">
        <v>162</v>
      </c>
      <c r="L48" s="50">
        <v>77193.35</v>
      </c>
      <c r="M48" t="s">
        <v>89</v>
      </c>
    </row>
    <row r="49" spans="1:13" ht="12.75">
      <c r="A49" s="26" t="s">
        <v>53</v>
      </c>
      <c r="B49" t="s">
        <v>341</v>
      </c>
      <c r="C49" s="25">
        <v>11</v>
      </c>
      <c r="D49" s="30">
        <v>6</v>
      </c>
      <c r="E49" s="58">
        <f t="shared" si="2"/>
        <v>17</v>
      </c>
      <c r="F49" s="58">
        <v>17</v>
      </c>
      <c r="G49" s="87">
        <f t="shared" si="3"/>
        <v>0</v>
      </c>
      <c r="H49" s="244" t="s">
        <v>389</v>
      </c>
      <c r="I49" s="16" t="s">
        <v>353</v>
      </c>
      <c r="J49" s="82">
        <v>55</v>
      </c>
      <c r="K49" s="81" t="s">
        <v>354</v>
      </c>
      <c r="L49" s="50">
        <v>68897.62</v>
      </c>
      <c r="M49" t="s">
        <v>89</v>
      </c>
    </row>
    <row r="50" spans="1:13" ht="12.75">
      <c r="A50" s="26" t="s">
        <v>53</v>
      </c>
      <c r="B50" t="s">
        <v>342</v>
      </c>
      <c r="C50" s="25"/>
      <c r="D50" s="30"/>
      <c r="E50" s="58">
        <f t="shared" si="2"/>
        <v>0</v>
      </c>
      <c r="F50" s="58"/>
      <c r="G50" s="87">
        <f t="shared" si="3"/>
        <v>0</v>
      </c>
      <c r="H50" s="244" t="s">
        <v>389</v>
      </c>
      <c r="I50" s="16" t="s">
        <v>355</v>
      </c>
      <c r="J50" s="82">
        <v>56</v>
      </c>
      <c r="K50" s="81" t="s">
        <v>356</v>
      </c>
      <c r="L50" s="50"/>
      <c r="M50" t="s">
        <v>89</v>
      </c>
    </row>
    <row r="51" spans="1:13" ht="12.75">
      <c r="A51" s="26" t="s">
        <v>53</v>
      </c>
      <c r="B51" t="s">
        <v>343</v>
      </c>
      <c r="C51" s="25"/>
      <c r="D51" s="30"/>
      <c r="E51" s="58">
        <f t="shared" si="2"/>
        <v>0</v>
      </c>
      <c r="F51" s="24"/>
      <c r="G51" s="87">
        <f t="shared" si="3"/>
        <v>0</v>
      </c>
      <c r="H51" s="244" t="s">
        <v>389</v>
      </c>
      <c r="I51" s="16" t="s">
        <v>357</v>
      </c>
      <c r="J51" s="82">
        <v>57</v>
      </c>
      <c r="K51" s="81" t="s">
        <v>358</v>
      </c>
      <c r="L51" s="50"/>
      <c r="M51" t="s">
        <v>89</v>
      </c>
    </row>
    <row r="52" spans="1:13" ht="13.5" thickBot="1">
      <c r="A52" s="75" t="s">
        <v>53</v>
      </c>
      <c r="B52" t="s">
        <v>344</v>
      </c>
      <c r="C52" s="141">
        <v>1</v>
      </c>
      <c r="D52" s="74"/>
      <c r="E52" s="138">
        <f t="shared" si="2"/>
        <v>1</v>
      </c>
      <c r="F52" s="138">
        <v>1</v>
      </c>
      <c r="G52" s="101">
        <f>SUM(E52+E17+E56-F52)</f>
        <v>0</v>
      </c>
      <c r="H52" s="244" t="s">
        <v>389</v>
      </c>
      <c r="I52" s="16" t="s">
        <v>320</v>
      </c>
      <c r="J52" s="140">
        <v>58</v>
      </c>
      <c r="K52" s="81" t="s">
        <v>359</v>
      </c>
      <c r="L52" s="70"/>
      <c r="M52" t="s">
        <v>89</v>
      </c>
    </row>
    <row r="53" spans="1:13" ht="5.25" customHeight="1" thickBot="1">
      <c r="A53" s="232"/>
      <c r="B53" s="234"/>
      <c r="C53" s="228" t="s">
        <v>125</v>
      </c>
      <c r="D53" s="228" t="s">
        <v>125</v>
      </c>
      <c r="E53" s="228" t="s">
        <v>125</v>
      </c>
      <c r="F53" s="229" t="s">
        <v>125</v>
      </c>
      <c r="G53" s="240" t="s">
        <v>125</v>
      </c>
      <c r="H53" s="245"/>
      <c r="I53" s="235"/>
      <c r="J53" s="229"/>
      <c r="K53" s="236"/>
      <c r="L53" s="230" t="s">
        <v>125</v>
      </c>
      <c r="M53" s="231"/>
    </row>
    <row r="54" spans="1:13" ht="15">
      <c r="A54" s="84" t="s">
        <v>54</v>
      </c>
      <c r="B54" s="219" t="s">
        <v>360</v>
      </c>
      <c r="C54" s="117">
        <v>4</v>
      </c>
      <c r="D54" s="85">
        <v>2</v>
      </c>
      <c r="E54" s="118">
        <f t="shared" si="2"/>
        <v>6</v>
      </c>
      <c r="F54" s="118">
        <v>6</v>
      </c>
      <c r="G54" s="87">
        <f>SUM(E54-F54)</f>
        <v>0</v>
      </c>
      <c r="H54" s="244" t="s">
        <v>387</v>
      </c>
      <c r="I54" s="16" t="s">
        <v>249</v>
      </c>
      <c r="J54" s="131">
        <v>11</v>
      </c>
      <c r="K54" s="81" t="s">
        <v>62</v>
      </c>
      <c r="L54" s="73">
        <v>2755.5</v>
      </c>
      <c r="M54" t="s">
        <v>89</v>
      </c>
    </row>
    <row r="55" spans="1:13" ht="15">
      <c r="A55" s="26" t="s">
        <v>54</v>
      </c>
      <c r="B55" s="219" t="s">
        <v>412</v>
      </c>
      <c r="C55" s="57">
        <v>1</v>
      </c>
      <c r="D55" s="30"/>
      <c r="E55" s="58">
        <f t="shared" si="2"/>
        <v>1</v>
      </c>
      <c r="F55" s="42" t="s">
        <v>172</v>
      </c>
      <c r="G55" s="87" t="s">
        <v>461</v>
      </c>
      <c r="H55" s="244" t="s">
        <v>389</v>
      </c>
      <c r="I55" s="71" t="s">
        <v>319</v>
      </c>
      <c r="J55" s="82">
        <v>45</v>
      </c>
      <c r="K55" s="81" t="s">
        <v>163</v>
      </c>
      <c r="L55" s="50">
        <v>5351.81</v>
      </c>
      <c r="M55" t="s">
        <v>89</v>
      </c>
    </row>
    <row r="56" spans="1:13" ht="15.75" thickBot="1">
      <c r="A56" s="75" t="s">
        <v>54</v>
      </c>
      <c r="B56" s="219" t="s">
        <v>413</v>
      </c>
      <c r="C56" s="141"/>
      <c r="D56" s="74"/>
      <c r="E56" s="138">
        <f t="shared" si="2"/>
        <v>0</v>
      </c>
      <c r="F56" s="42" t="s">
        <v>172</v>
      </c>
      <c r="G56" s="87" t="s">
        <v>462</v>
      </c>
      <c r="H56" s="244" t="s">
        <v>389</v>
      </c>
      <c r="I56" s="16" t="s">
        <v>320</v>
      </c>
      <c r="J56" s="140">
        <v>59</v>
      </c>
      <c r="K56" s="81" t="s">
        <v>361</v>
      </c>
      <c r="L56" s="70"/>
      <c r="M56" t="s">
        <v>89</v>
      </c>
    </row>
    <row r="57" spans="1:13" ht="5.25" customHeight="1" thickBot="1">
      <c r="A57" s="232"/>
      <c r="B57" s="234"/>
      <c r="C57" s="228" t="s">
        <v>125</v>
      </c>
      <c r="D57" s="228" t="s">
        <v>125</v>
      </c>
      <c r="E57" s="228" t="s">
        <v>125</v>
      </c>
      <c r="F57" s="229" t="s">
        <v>125</v>
      </c>
      <c r="G57" s="240" t="s">
        <v>125</v>
      </c>
      <c r="H57" s="245"/>
      <c r="I57" s="235"/>
      <c r="J57" s="229"/>
      <c r="K57" s="236"/>
      <c r="L57" s="230" t="s">
        <v>125</v>
      </c>
      <c r="M57" s="231"/>
    </row>
    <row r="58" spans="1:13" ht="12.75">
      <c r="A58" s="84" t="s">
        <v>55</v>
      </c>
      <c r="B58" t="s">
        <v>254</v>
      </c>
      <c r="C58" s="117">
        <v>2</v>
      </c>
      <c r="D58" s="85">
        <v>1</v>
      </c>
      <c r="E58" s="118">
        <f aca="true" t="shared" si="4" ref="E58:E68">SUM(C58:D58)</f>
        <v>3</v>
      </c>
      <c r="F58" s="142">
        <v>21</v>
      </c>
      <c r="G58" s="87">
        <f>SUM(E60+E59+E58-F58)</f>
        <v>0</v>
      </c>
      <c r="H58" s="244" t="s">
        <v>387</v>
      </c>
      <c r="I58" s="16" t="s">
        <v>253</v>
      </c>
      <c r="J58" s="131">
        <v>2</v>
      </c>
      <c r="K58" s="16" t="s">
        <v>260</v>
      </c>
      <c r="L58" s="73">
        <v>1982.63</v>
      </c>
      <c r="M58" t="s">
        <v>89</v>
      </c>
    </row>
    <row r="59" spans="1:13" ht="12.75">
      <c r="A59" s="26" t="s">
        <v>55</v>
      </c>
      <c r="B59" t="s">
        <v>250</v>
      </c>
      <c r="C59" s="25">
        <v>10</v>
      </c>
      <c r="D59" s="30">
        <v>3</v>
      </c>
      <c r="E59" s="58">
        <f t="shared" si="4"/>
        <v>13</v>
      </c>
      <c r="F59" s="42" t="s">
        <v>172</v>
      </c>
      <c r="G59" s="40" t="s">
        <v>266</v>
      </c>
      <c r="H59" s="244" t="s">
        <v>387</v>
      </c>
      <c r="I59" s="16" t="s">
        <v>253</v>
      </c>
      <c r="J59" s="82">
        <v>6</v>
      </c>
      <c r="K59" s="81" t="s">
        <v>261</v>
      </c>
      <c r="L59" s="50">
        <v>2545.51</v>
      </c>
      <c r="M59" t="s">
        <v>89</v>
      </c>
    </row>
    <row r="60" spans="1:13" ht="12.75">
      <c r="A60" s="26" t="s">
        <v>55</v>
      </c>
      <c r="B60" t="s">
        <v>251</v>
      </c>
      <c r="C60" s="25">
        <v>3</v>
      </c>
      <c r="D60" s="30">
        <v>2</v>
      </c>
      <c r="E60" s="58">
        <f t="shared" si="4"/>
        <v>5</v>
      </c>
      <c r="F60" s="42" t="s">
        <v>172</v>
      </c>
      <c r="G60" s="40" t="s">
        <v>266</v>
      </c>
      <c r="H60" s="244" t="s">
        <v>387</v>
      </c>
      <c r="I60" s="16" t="s">
        <v>253</v>
      </c>
      <c r="J60" s="82">
        <v>16</v>
      </c>
      <c r="K60" s="81" t="s">
        <v>262</v>
      </c>
      <c r="L60" s="50">
        <v>2085</v>
      </c>
      <c r="M60" t="s">
        <v>89</v>
      </c>
    </row>
    <row r="61" spans="1:13" ht="12.75">
      <c r="A61" s="26" t="s">
        <v>55</v>
      </c>
      <c r="B61" t="s">
        <v>252</v>
      </c>
      <c r="C61" s="25"/>
      <c r="D61" s="30"/>
      <c r="E61" s="58">
        <f t="shared" si="4"/>
        <v>0</v>
      </c>
      <c r="F61" s="138"/>
      <c r="G61" s="40">
        <f>SUM(E61-F61)</f>
        <v>0</v>
      </c>
      <c r="H61" s="244" t="s">
        <v>388</v>
      </c>
      <c r="I61" s="16" t="s">
        <v>259</v>
      </c>
      <c r="J61" s="82">
        <v>25</v>
      </c>
      <c r="K61" s="81" t="s">
        <v>263</v>
      </c>
      <c r="L61" s="50"/>
      <c r="M61" t="s">
        <v>89</v>
      </c>
    </row>
    <row r="62" spans="1:13" ht="12.75">
      <c r="A62" s="26" t="s">
        <v>55</v>
      </c>
      <c r="B62" t="s">
        <v>414</v>
      </c>
      <c r="C62" s="25">
        <v>2</v>
      </c>
      <c r="D62" s="30"/>
      <c r="E62" s="169">
        <f t="shared" si="4"/>
        <v>2</v>
      </c>
      <c r="F62" s="24">
        <v>2</v>
      </c>
      <c r="G62" s="40">
        <f>SUM(E62+E64-F62)</f>
        <v>0</v>
      </c>
      <c r="H62" s="244" t="s">
        <v>389</v>
      </c>
      <c r="I62" s="16" t="s">
        <v>362</v>
      </c>
      <c r="J62" s="82">
        <v>26</v>
      </c>
      <c r="K62" s="16" t="s">
        <v>264</v>
      </c>
      <c r="L62" s="50">
        <v>10279.42</v>
      </c>
      <c r="M62" t="s">
        <v>89</v>
      </c>
    </row>
    <row r="63" spans="1:13" ht="12.75">
      <c r="A63" s="26" t="s">
        <v>55</v>
      </c>
      <c r="B63" t="s">
        <v>415</v>
      </c>
      <c r="C63" s="141">
        <v>1</v>
      </c>
      <c r="D63" s="74"/>
      <c r="E63" s="169">
        <f t="shared" si="4"/>
        <v>1</v>
      </c>
      <c r="F63" s="24">
        <v>1</v>
      </c>
      <c r="G63" s="40">
        <f>SUM(E68+E63-F63)</f>
        <v>0</v>
      </c>
      <c r="H63" s="244" t="s">
        <v>389</v>
      </c>
      <c r="I63" s="16" t="s">
        <v>364</v>
      </c>
      <c r="J63" s="140">
        <v>28</v>
      </c>
      <c r="K63" s="16" t="s">
        <v>363</v>
      </c>
      <c r="L63" s="70">
        <v>1994.08</v>
      </c>
      <c r="M63" t="s">
        <v>89</v>
      </c>
    </row>
    <row r="64" spans="1:13" ht="12.75">
      <c r="A64" s="75" t="s">
        <v>55</v>
      </c>
      <c r="B64" t="s">
        <v>416</v>
      </c>
      <c r="C64" s="141"/>
      <c r="D64" s="74"/>
      <c r="E64" s="138">
        <f t="shared" si="4"/>
        <v>0</v>
      </c>
      <c r="F64" s="42" t="s">
        <v>172</v>
      </c>
      <c r="G64" s="40" t="s">
        <v>384</v>
      </c>
      <c r="H64" s="244" t="s">
        <v>389</v>
      </c>
      <c r="I64" s="16" t="s">
        <v>362</v>
      </c>
      <c r="J64" s="140">
        <v>27</v>
      </c>
      <c r="K64" s="81" t="s">
        <v>265</v>
      </c>
      <c r="L64" s="70"/>
      <c r="M64" t="s">
        <v>89</v>
      </c>
    </row>
    <row r="65" spans="1:13" ht="12.75">
      <c r="A65" s="75" t="s">
        <v>55</v>
      </c>
      <c r="B65" t="s">
        <v>417</v>
      </c>
      <c r="C65" s="58" t="s">
        <v>124</v>
      </c>
      <c r="D65" s="58" t="s">
        <v>124</v>
      </c>
      <c r="E65" s="58" t="s">
        <v>124</v>
      </c>
      <c r="F65" s="58" t="s">
        <v>124</v>
      </c>
      <c r="G65" s="169" t="s">
        <v>124</v>
      </c>
      <c r="H65" s="246" t="s">
        <v>389</v>
      </c>
      <c r="I65" s="16" t="s">
        <v>362</v>
      </c>
      <c r="J65" s="140">
        <v>27</v>
      </c>
      <c r="K65" s="81" t="s">
        <v>369</v>
      </c>
      <c r="L65" s="70"/>
      <c r="M65" t="s">
        <v>89</v>
      </c>
    </row>
    <row r="66" spans="1:13" s="27" customFormat="1" ht="12.75">
      <c r="A66" s="75" t="s">
        <v>55</v>
      </c>
      <c r="B66" t="s">
        <v>403</v>
      </c>
      <c r="C66" s="58" t="s">
        <v>124</v>
      </c>
      <c r="D66" s="58" t="s">
        <v>124</v>
      </c>
      <c r="E66" s="58" t="s">
        <v>124</v>
      </c>
      <c r="F66" s="58" t="s">
        <v>124</v>
      </c>
      <c r="G66" s="169" t="s">
        <v>124</v>
      </c>
      <c r="H66" s="246" t="s">
        <v>389</v>
      </c>
      <c r="I66" s="16" t="s">
        <v>362</v>
      </c>
      <c r="J66" s="140">
        <v>27</v>
      </c>
      <c r="K66" s="81" t="s">
        <v>279</v>
      </c>
      <c r="L66" s="70"/>
      <c r="M66" t="s">
        <v>89</v>
      </c>
    </row>
    <row r="67" spans="1:13" ht="12.75">
      <c r="A67" s="75" t="s">
        <v>55</v>
      </c>
      <c r="B67" t="s">
        <v>418</v>
      </c>
      <c r="C67" s="138" t="s">
        <v>124</v>
      </c>
      <c r="D67" s="138" t="s">
        <v>124</v>
      </c>
      <c r="E67" s="138" t="s">
        <v>124</v>
      </c>
      <c r="F67" s="58" t="s">
        <v>124</v>
      </c>
      <c r="G67" s="169" t="s">
        <v>124</v>
      </c>
      <c r="H67" s="246" t="s">
        <v>389</v>
      </c>
      <c r="I67" s="16" t="s">
        <v>362</v>
      </c>
      <c r="J67" s="140">
        <v>27</v>
      </c>
      <c r="K67" s="81" t="s">
        <v>280</v>
      </c>
      <c r="L67" s="70"/>
      <c r="M67" t="s">
        <v>89</v>
      </c>
    </row>
    <row r="68" spans="1:13" ht="12.75">
      <c r="A68" s="75" t="s">
        <v>55</v>
      </c>
      <c r="B68" t="s">
        <v>419</v>
      </c>
      <c r="C68" s="141"/>
      <c r="D68" s="74"/>
      <c r="E68" s="138">
        <f t="shared" si="4"/>
        <v>0</v>
      </c>
      <c r="F68" s="42" t="s">
        <v>172</v>
      </c>
      <c r="G68" s="40" t="s">
        <v>383</v>
      </c>
      <c r="H68" s="133" t="s">
        <v>389</v>
      </c>
      <c r="I68" s="16" t="s">
        <v>364</v>
      </c>
      <c r="J68" s="140">
        <v>29</v>
      </c>
      <c r="K68" s="81" t="s">
        <v>365</v>
      </c>
      <c r="L68" s="70"/>
      <c r="M68" t="s">
        <v>89</v>
      </c>
    </row>
    <row r="69" spans="1:13" ht="12.75">
      <c r="A69" s="75" t="s">
        <v>55</v>
      </c>
      <c r="B69" t="s">
        <v>420</v>
      </c>
      <c r="C69" s="58" t="s">
        <v>124</v>
      </c>
      <c r="D69" s="58" t="s">
        <v>124</v>
      </c>
      <c r="E69" s="58" t="s">
        <v>124</v>
      </c>
      <c r="F69" s="58" t="s">
        <v>124</v>
      </c>
      <c r="G69" s="169" t="s">
        <v>124</v>
      </c>
      <c r="H69" s="246" t="s">
        <v>389</v>
      </c>
      <c r="I69" s="16" t="s">
        <v>364</v>
      </c>
      <c r="J69" s="140">
        <v>29</v>
      </c>
      <c r="K69" s="81" t="s">
        <v>368</v>
      </c>
      <c r="L69" s="70"/>
      <c r="M69" t="s">
        <v>89</v>
      </c>
    </row>
    <row r="70" spans="1:13" ht="12.75">
      <c r="A70" s="75" t="s">
        <v>55</v>
      </c>
      <c r="B70" t="s">
        <v>421</v>
      </c>
      <c r="C70" s="58" t="s">
        <v>124</v>
      </c>
      <c r="D70" s="58" t="s">
        <v>124</v>
      </c>
      <c r="E70" s="58" t="s">
        <v>124</v>
      </c>
      <c r="F70" s="58" t="s">
        <v>124</v>
      </c>
      <c r="G70" s="169" t="s">
        <v>124</v>
      </c>
      <c r="H70" s="246" t="s">
        <v>389</v>
      </c>
      <c r="I70" s="16" t="s">
        <v>364</v>
      </c>
      <c r="J70" s="140">
        <v>29</v>
      </c>
      <c r="K70" s="81" t="s">
        <v>366</v>
      </c>
      <c r="L70" s="70"/>
      <c r="M70" t="s">
        <v>89</v>
      </c>
    </row>
    <row r="71" spans="1:13" ht="13.5" thickBot="1">
      <c r="A71" s="75" t="s">
        <v>55</v>
      </c>
      <c r="B71" t="s">
        <v>411</v>
      </c>
      <c r="C71" s="138" t="s">
        <v>124</v>
      </c>
      <c r="D71" s="138" t="s">
        <v>124</v>
      </c>
      <c r="E71" s="138" t="s">
        <v>124</v>
      </c>
      <c r="F71" s="138" t="s">
        <v>124</v>
      </c>
      <c r="G71" s="241" t="s">
        <v>124</v>
      </c>
      <c r="H71" s="246" t="s">
        <v>389</v>
      </c>
      <c r="I71" s="16" t="s">
        <v>364</v>
      </c>
      <c r="J71" s="140">
        <v>29</v>
      </c>
      <c r="K71" s="81" t="s">
        <v>367</v>
      </c>
      <c r="L71" s="70"/>
      <c r="M71" t="s">
        <v>89</v>
      </c>
    </row>
    <row r="72" spans="1:13" ht="5.25" customHeight="1" thickBot="1">
      <c r="A72" s="232"/>
      <c r="B72" s="233"/>
      <c r="C72" s="228" t="s">
        <v>125</v>
      </c>
      <c r="D72" s="228" t="s">
        <v>125</v>
      </c>
      <c r="E72" s="228" t="s">
        <v>125</v>
      </c>
      <c r="F72" s="229" t="s">
        <v>125</v>
      </c>
      <c r="G72" s="240" t="s">
        <v>125</v>
      </c>
      <c r="H72" s="245"/>
      <c r="I72" s="242"/>
      <c r="J72" s="229"/>
      <c r="K72" s="238"/>
      <c r="L72" s="230" t="s">
        <v>125</v>
      </c>
      <c r="M72" s="231"/>
    </row>
    <row r="73" spans="1:13" ht="12.75">
      <c r="A73" s="84" t="s">
        <v>81</v>
      </c>
      <c r="B73" t="s">
        <v>157</v>
      </c>
      <c r="C73" s="117">
        <v>12</v>
      </c>
      <c r="D73" s="85">
        <v>4</v>
      </c>
      <c r="E73" s="118">
        <f>SUM(C73:D73)</f>
        <v>16</v>
      </c>
      <c r="F73" s="142">
        <v>18</v>
      </c>
      <c r="G73" s="87">
        <f>SUM(E74+E73-F73)</f>
        <v>0</v>
      </c>
      <c r="H73" s="244" t="s">
        <v>389</v>
      </c>
      <c r="I73" s="16" t="s">
        <v>123</v>
      </c>
      <c r="J73" s="131">
        <v>70</v>
      </c>
      <c r="K73" s="16" t="s">
        <v>82</v>
      </c>
      <c r="L73" s="73">
        <v>44347.88</v>
      </c>
      <c r="M73" t="s">
        <v>89</v>
      </c>
    </row>
    <row r="74" spans="1:13" ht="12.75">
      <c r="A74" s="26" t="s">
        <v>144</v>
      </c>
      <c r="B74" t="s">
        <v>422</v>
      </c>
      <c r="C74" s="25">
        <v>1</v>
      </c>
      <c r="D74" s="30">
        <v>1</v>
      </c>
      <c r="E74" s="58">
        <f>SUM(C74:D74)</f>
        <v>2</v>
      </c>
      <c r="F74" s="42" t="s">
        <v>172</v>
      </c>
      <c r="G74" s="40" t="s">
        <v>176</v>
      </c>
      <c r="H74" s="244" t="s">
        <v>389</v>
      </c>
      <c r="I74" s="16" t="s">
        <v>123</v>
      </c>
      <c r="J74" s="82">
        <v>33</v>
      </c>
      <c r="K74" s="81" t="s">
        <v>111</v>
      </c>
      <c r="L74" s="50">
        <v>1983.16</v>
      </c>
      <c r="M74" t="s">
        <v>89</v>
      </c>
    </row>
    <row r="75" spans="1:13" ht="12.75">
      <c r="A75" s="26" t="s">
        <v>81</v>
      </c>
      <c r="B75" t="s">
        <v>241</v>
      </c>
      <c r="C75" s="58" t="s">
        <v>124</v>
      </c>
      <c r="D75" s="58" t="s">
        <v>124</v>
      </c>
      <c r="E75" s="58" t="s">
        <v>124</v>
      </c>
      <c r="F75" s="42" t="s">
        <v>172</v>
      </c>
      <c r="G75" s="40" t="s">
        <v>278</v>
      </c>
      <c r="H75" s="246" t="s">
        <v>389</v>
      </c>
      <c r="I75" s="16" t="s">
        <v>247</v>
      </c>
      <c r="J75" s="82">
        <v>33</v>
      </c>
      <c r="K75" s="81" t="s">
        <v>74</v>
      </c>
      <c r="L75" s="50"/>
      <c r="M75" t="s">
        <v>89</v>
      </c>
    </row>
    <row r="76" spans="1:13" ht="12.75">
      <c r="A76" s="26" t="s">
        <v>81</v>
      </c>
      <c r="B76" t="s">
        <v>242</v>
      </c>
      <c r="C76" s="58" t="s">
        <v>124</v>
      </c>
      <c r="D76" s="58" t="s">
        <v>124</v>
      </c>
      <c r="E76" s="58" t="s">
        <v>124</v>
      </c>
      <c r="F76" s="42" t="s">
        <v>172</v>
      </c>
      <c r="G76" s="40" t="s">
        <v>176</v>
      </c>
      <c r="H76" s="246" t="s">
        <v>389</v>
      </c>
      <c r="I76" s="16" t="s">
        <v>123</v>
      </c>
      <c r="J76" s="82">
        <v>33</v>
      </c>
      <c r="K76" s="81" t="s">
        <v>145</v>
      </c>
      <c r="L76" s="50"/>
      <c r="M76" t="s">
        <v>89</v>
      </c>
    </row>
    <row r="77" spans="1:13" ht="13.5" thickBot="1">
      <c r="A77" s="75" t="s">
        <v>81</v>
      </c>
      <c r="B77" t="s">
        <v>243</v>
      </c>
      <c r="C77" s="138" t="s">
        <v>124</v>
      </c>
      <c r="D77" s="138" t="s">
        <v>124</v>
      </c>
      <c r="E77" s="138" t="s">
        <v>124</v>
      </c>
      <c r="F77" s="139" t="s">
        <v>172</v>
      </c>
      <c r="G77" s="76" t="s">
        <v>176</v>
      </c>
      <c r="H77" s="246" t="s">
        <v>389</v>
      </c>
      <c r="I77" s="16" t="s">
        <v>123</v>
      </c>
      <c r="J77" s="140">
        <v>33</v>
      </c>
      <c r="K77" s="81" t="s">
        <v>146</v>
      </c>
      <c r="L77" s="70"/>
      <c r="M77" t="s">
        <v>89</v>
      </c>
    </row>
    <row r="78" spans="1:13" ht="5.25" customHeight="1" thickBot="1">
      <c r="A78" s="232"/>
      <c r="B78" s="233"/>
      <c r="C78" s="239" t="s">
        <v>125</v>
      </c>
      <c r="D78" s="239" t="s">
        <v>125</v>
      </c>
      <c r="E78" s="239" t="s">
        <v>125</v>
      </c>
      <c r="F78" s="229" t="s">
        <v>125</v>
      </c>
      <c r="G78" s="240" t="s">
        <v>125</v>
      </c>
      <c r="H78" s="245"/>
      <c r="I78" s="242"/>
      <c r="J78" s="229"/>
      <c r="K78" s="228"/>
      <c r="L78" s="230" t="s">
        <v>125</v>
      </c>
      <c r="M78" s="231"/>
    </row>
    <row r="79" spans="1:13" ht="13.5" thickBot="1">
      <c r="A79" s="84" t="s">
        <v>200</v>
      </c>
      <c r="B79" t="s">
        <v>201</v>
      </c>
      <c r="C79" s="117">
        <v>34</v>
      </c>
      <c r="D79" s="85">
        <v>22</v>
      </c>
      <c r="E79" s="118">
        <f>SUM(C79:D79)</f>
        <v>56</v>
      </c>
      <c r="F79" s="118">
        <v>56</v>
      </c>
      <c r="G79" s="87">
        <f>SUM(E79-F79)</f>
        <v>0</v>
      </c>
      <c r="H79" s="175" t="s">
        <v>389</v>
      </c>
      <c r="I79" s="16" t="s">
        <v>270</v>
      </c>
      <c r="J79" s="131">
        <v>87</v>
      </c>
      <c r="K79" s="81" t="s">
        <v>203</v>
      </c>
      <c r="L79" s="73">
        <v>905.34</v>
      </c>
      <c r="M79" t="s">
        <v>89</v>
      </c>
    </row>
    <row r="80" spans="1:13" ht="12.75">
      <c r="A80" s="16"/>
      <c r="C80" s="34">
        <f>SUM(C4:C79)</f>
        <v>242</v>
      </c>
      <c r="D80" s="34">
        <f>SUM(D4:D79)</f>
        <v>183</v>
      </c>
      <c r="E80" s="34">
        <f>SUM(E4:E79)</f>
        <v>425</v>
      </c>
      <c r="F80" s="34">
        <f>SUM(F4:F79)</f>
        <v>425</v>
      </c>
      <c r="G80" s="34">
        <f>SUM(G4+G5+G6+G7+G8+G9+G11+G14+G18+G20+G21+G22+G23+G25+G30+G45+G46+G47+G48+G49+G50+G51+G52+G54+G58+G61+G62+G63+G73+G79)</f>
        <v>0</v>
      </c>
      <c r="H80"/>
      <c r="K80" s="22" t="s">
        <v>128</v>
      </c>
      <c r="L80" s="15">
        <f>SUM(L4:L79)</f>
        <v>650573.4700000001</v>
      </c>
      <c r="M80" t="s">
        <v>89</v>
      </c>
    </row>
    <row r="81" spans="1:11" ht="12.75">
      <c r="A81" s="38">
        <v>41653</v>
      </c>
      <c r="B81" s="35" t="s">
        <v>455</v>
      </c>
      <c r="H81"/>
      <c r="K81" s="1"/>
    </row>
    <row r="82" spans="1:12" ht="13.5" thickBot="1">
      <c r="A82" s="306">
        <v>41654</v>
      </c>
      <c r="B82" s="36" t="s">
        <v>126</v>
      </c>
      <c r="E82"/>
      <c r="F82" s="4"/>
      <c r="H82"/>
      <c r="I82" s="4"/>
      <c r="J82" s="4"/>
      <c r="K82" s="1"/>
      <c r="L82" s="4" t="s">
        <v>88</v>
      </c>
    </row>
    <row r="83" spans="1:13" ht="12.75">
      <c r="A83" s="305">
        <v>41597</v>
      </c>
      <c r="B83" s="37" t="s">
        <v>127</v>
      </c>
      <c r="D83" s="119"/>
      <c r="E83" s="221" t="s">
        <v>70</v>
      </c>
      <c r="F83" s="149">
        <f>SUM(F14+F18+F20+F21+F22+F23+F54+F58)</f>
        <v>157</v>
      </c>
      <c r="H83"/>
      <c r="I83" s="14"/>
      <c r="J83" s="14"/>
      <c r="K83" s="223" t="s">
        <v>70</v>
      </c>
      <c r="L83" s="155">
        <f>SUM(L14+L18+L19+L20+L21+L22+L23+L54+L58+L59+L60)</f>
        <v>79506.83</v>
      </c>
      <c r="M83" s="112" t="s">
        <v>89</v>
      </c>
    </row>
    <row r="84" spans="2:13" ht="12.75">
      <c r="B84" s="5" t="s">
        <v>385</v>
      </c>
      <c r="D84" s="122"/>
      <c r="E84" s="222" t="s">
        <v>71</v>
      </c>
      <c r="F84" s="150">
        <f>SUM(F25+F61)</f>
        <v>17</v>
      </c>
      <c r="H84"/>
      <c r="I84" s="14"/>
      <c r="J84" s="14"/>
      <c r="K84" s="224" t="s">
        <v>71</v>
      </c>
      <c r="L84" s="156">
        <f>SUM(L15+L25+L26+L27+L28+L61)</f>
        <v>15994.79</v>
      </c>
      <c r="M84" s="157" t="s">
        <v>89</v>
      </c>
    </row>
    <row r="85" spans="2:13" ht="13.5" thickBot="1">
      <c r="B85" s="13"/>
      <c r="D85" s="122"/>
      <c r="E85" s="222" t="s">
        <v>72</v>
      </c>
      <c r="F85" s="151">
        <f>SUM(F30+F45+F46+F47+F48+F49+F50+F51+F52+F62+F63+F73+F79)</f>
        <v>217</v>
      </c>
      <c r="I85" s="14"/>
      <c r="J85" s="14"/>
      <c r="K85" s="224" t="s">
        <v>72</v>
      </c>
      <c r="L85" s="156">
        <f>SUM(L16+L17+L30+L31+L32+L33+L34+L35+L36+L37+L38+L39+L40+L41+L42+L43+L45+L46+L47+L48+L49+L50+L51+L52+L55+L56+L62+L63+L64+L65+L66+L67+L68+L69+L70+L71+L73+L74+L75+L76+L77+L79)</f>
        <v>460326.38</v>
      </c>
      <c r="M85" s="157" t="s">
        <v>89</v>
      </c>
    </row>
    <row r="86" spans="1:13" ht="13.5" thickBot="1">
      <c r="A86" s="193"/>
      <c r="B86" s="301" t="s">
        <v>287</v>
      </c>
      <c r="C86" s="71"/>
      <c r="D86" s="152"/>
      <c r="E86" s="153" t="s">
        <v>75</v>
      </c>
      <c r="F86" s="154">
        <f>SUM(F83:F85)</f>
        <v>391</v>
      </c>
      <c r="H86"/>
      <c r="I86" s="15"/>
      <c r="J86" s="15"/>
      <c r="K86" s="158" t="s">
        <v>75</v>
      </c>
      <c r="L86" s="159">
        <f>SUM(L83:L85)</f>
        <v>555828</v>
      </c>
      <c r="M86" s="160" t="s">
        <v>89</v>
      </c>
    </row>
    <row r="87" spans="1:11" ht="12.75">
      <c r="A87" s="302" t="s">
        <v>281</v>
      </c>
      <c r="B87" s="303" t="s">
        <v>284</v>
      </c>
      <c r="C87" s="304">
        <f>SUM(F25+F30+F45+F46+F47+F48+F49+F50+F51+F52+F79)</f>
        <v>213</v>
      </c>
      <c r="D87" s="16"/>
      <c r="F87" s="2"/>
      <c r="G87" s="2"/>
      <c r="H87"/>
      <c r="K87" s="1"/>
    </row>
    <row r="88" spans="1:11" ht="12.75">
      <c r="A88" s="302" t="s">
        <v>282</v>
      </c>
      <c r="B88" s="303" t="s">
        <v>283</v>
      </c>
      <c r="C88" s="304">
        <f>SUM(F14+F18+F20+F21+F22+F23+F54)</f>
        <v>136</v>
      </c>
      <c r="D88" s="16"/>
      <c r="F88" s="2"/>
      <c r="G88" s="2"/>
      <c r="H88"/>
      <c r="K88" s="1"/>
    </row>
    <row r="89" spans="1:11" ht="12.75">
      <c r="A89" s="302" t="s">
        <v>285</v>
      </c>
      <c r="B89" s="303" t="s">
        <v>286</v>
      </c>
      <c r="C89" s="304">
        <f>SUM(F58+F61+F62+F63)</f>
        <v>24</v>
      </c>
      <c r="D89" s="16"/>
      <c r="F89" s="3"/>
      <c r="G89" s="3"/>
      <c r="H89"/>
      <c r="K89" s="1"/>
    </row>
    <row r="90" spans="1:11" ht="12.75">
      <c r="A90" s="304" t="s">
        <v>457</v>
      </c>
      <c r="B90" s="303" t="s">
        <v>458</v>
      </c>
      <c r="C90" s="304">
        <f>SUM(F4+F5+F6+F7)</f>
        <v>9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Oktober 2013</oddHeader>
    <oddFooter>&amp;R&amp;8&amp;U&amp;F&amp;A</oddFooter>
  </headerFooter>
  <ignoredErrors>
    <ignoredError sqref="G4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6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0" bestFit="1" customWidth="1"/>
    <col min="3" max="3" width="33.421875" style="310" bestFit="1" customWidth="1"/>
  </cols>
  <sheetData>
    <row r="1" spans="1:3" ht="15" thickBot="1">
      <c r="A1" s="307" t="s">
        <v>470</v>
      </c>
      <c r="B1" s="308" t="s">
        <v>471</v>
      </c>
      <c r="C1" s="309" t="s">
        <v>472</v>
      </c>
    </row>
    <row r="2" spans="1:3" ht="14.25">
      <c r="A2" s="317" t="s">
        <v>537</v>
      </c>
      <c r="B2" s="317">
        <v>88</v>
      </c>
      <c r="C2" s="317" t="s">
        <v>625</v>
      </c>
    </row>
    <row r="3" spans="1:3" ht="14.25">
      <c r="A3" s="318" t="s">
        <v>539</v>
      </c>
      <c r="B3" s="318">
        <v>81</v>
      </c>
      <c r="C3" s="317" t="s">
        <v>626</v>
      </c>
    </row>
    <row r="4" spans="1:3" ht="14.25">
      <c r="A4" s="318" t="s">
        <v>539</v>
      </c>
      <c r="B4" s="318">
        <v>81</v>
      </c>
      <c r="C4" s="317" t="s">
        <v>626</v>
      </c>
    </row>
    <row r="5" spans="1:3" ht="14.25">
      <c r="A5" s="318" t="s">
        <v>539</v>
      </c>
      <c r="B5" s="318">
        <v>81</v>
      </c>
      <c r="C5" s="317" t="s">
        <v>627</v>
      </c>
    </row>
    <row r="6" spans="1:3" ht="14.25">
      <c r="A6" s="318" t="s">
        <v>539</v>
      </c>
      <c r="B6" s="318">
        <v>81</v>
      </c>
      <c r="C6" s="317" t="s">
        <v>627</v>
      </c>
    </row>
    <row r="7" spans="1:3" ht="14.25">
      <c r="A7" s="318" t="s">
        <v>539</v>
      </c>
      <c r="B7" s="318">
        <v>81</v>
      </c>
      <c r="C7" s="317" t="s">
        <v>627</v>
      </c>
    </row>
    <row r="8" spans="1:3" ht="14.25">
      <c r="A8" s="318" t="s">
        <v>539</v>
      </c>
      <c r="B8" s="318">
        <v>81</v>
      </c>
      <c r="C8" s="317" t="s">
        <v>479</v>
      </c>
    </row>
    <row r="9" spans="1:3" ht="14.25">
      <c r="A9" s="318" t="s">
        <v>539</v>
      </c>
      <c r="B9" s="318">
        <v>81</v>
      </c>
      <c r="C9" s="317" t="s">
        <v>628</v>
      </c>
    </row>
    <row r="10" spans="1:3" ht="14.25">
      <c r="A10" s="318" t="s">
        <v>539</v>
      </c>
      <c r="B10" s="318">
        <v>81</v>
      </c>
      <c r="C10" s="317" t="s">
        <v>629</v>
      </c>
    </row>
    <row r="11" spans="1:3" ht="14.25">
      <c r="A11" s="318" t="s">
        <v>473</v>
      </c>
      <c r="B11" s="318">
        <v>17</v>
      </c>
      <c r="C11" s="317" t="s">
        <v>500</v>
      </c>
    </row>
    <row r="12" spans="1:3" ht="14.25">
      <c r="A12" s="318" t="s">
        <v>473</v>
      </c>
      <c r="B12" s="318">
        <v>17</v>
      </c>
      <c r="C12" s="317" t="s">
        <v>500</v>
      </c>
    </row>
    <row r="13" spans="1:3" ht="14.25">
      <c r="A13" s="318" t="s">
        <v>473</v>
      </c>
      <c r="B13" s="318">
        <v>17</v>
      </c>
      <c r="C13" s="317" t="s">
        <v>500</v>
      </c>
    </row>
    <row r="14" spans="1:3" ht="14.25">
      <c r="A14" s="318" t="s">
        <v>473</v>
      </c>
      <c r="B14" s="318">
        <v>17</v>
      </c>
      <c r="C14" s="317" t="s">
        <v>500</v>
      </c>
    </row>
    <row r="15" spans="1:3" ht="14.25">
      <c r="A15" s="317" t="s">
        <v>473</v>
      </c>
      <c r="B15" s="317">
        <v>17</v>
      </c>
      <c r="C15" s="317" t="s">
        <v>500</v>
      </c>
    </row>
    <row r="16" spans="1:3" ht="14.25">
      <c r="A16" s="318" t="s">
        <v>473</v>
      </c>
      <c r="B16" s="318">
        <v>17</v>
      </c>
      <c r="C16" s="317" t="s">
        <v>630</v>
      </c>
    </row>
    <row r="17" spans="1:3" ht="14.25">
      <c r="A17" s="318" t="s">
        <v>473</v>
      </c>
      <c r="B17" s="318">
        <v>17</v>
      </c>
      <c r="C17" s="317" t="s">
        <v>631</v>
      </c>
    </row>
    <row r="18" spans="1:3" ht="14.25">
      <c r="A18" s="318" t="s">
        <v>473</v>
      </c>
      <c r="B18" s="318">
        <v>17</v>
      </c>
      <c r="C18" s="317" t="s">
        <v>632</v>
      </c>
    </row>
    <row r="19" spans="1:3" ht="14.25">
      <c r="A19" s="318" t="s">
        <v>544</v>
      </c>
      <c r="B19" s="318">
        <v>49</v>
      </c>
      <c r="C19" s="317" t="s">
        <v>633</v>
      </c>
    </row>
    <row r="20" spans="1:3" ht="14.25">
      <c r="A20" s="318" t="s">
        <v>544</v>
      </c>
      <c r="B20" s="318">
        <v>49</v>
      </c>
      <c r="C20" s="317" t="s">
        <v>627</v>
      </c>
    </row>
    <row r="21" spans="1:3" ht="14.25">
      <c r="A21" s="318" t="s">
        <v>544</v>
      </c>
      <c r="B21" s="318">
        <v>49</v>
      </c>
      <c r="C21" s="317" t="s">
        <v>627</v>
      </c>
    </row>
    <row r="22" spans="1:3" ht="14.25">
      <c r="A22" s="318" t="s">
        <v>544</v>
      </c>
      <c r="B22" s="318">
        <v>49</v>
      </c>
      <c r="C22" s="317" t="s">
        <v>627</v>
      </c>
    </row>
    <row r="23" spans="1:3" ht="14.25">
      <c r="A23" s="318" t="s">
        <v>544</v>
      </c>
      <c r="B23" s="318">
        <v>49</v>
      </c>
      <c r="C23" s="317" t="s">
        <v>634</v>
      </c>
    </row>
    <row r="24" spans="1:3" ht="14.25">
      <c r="A24" s="318" t="s">
        <v>544</v>
      </c>
      <c r="B24" s="318">
        <v>49</v>
      </c>
      <c r="C24" s="317" t="s">
        <v>634</v>
      </c>
    </row>
    <row r="25" spans="1:3" ht="14.25">
      <c r="A25" s="318" t="s">
        <v>544</v>
      </c>
      <c r="B25" s="318">
        <v>49</v>
      </c>
      <c r="C25" s="317" t="s">
        <v>635</v>
      </c>
    </row>
    <row r="26" spans="1:3" ht="14.25">
      <c r="A26" s="318" t="s">
        <v>544</v>
      </c>
      <c r="B26" s="318">
        <v>49</v>
      </c>
      <c r="C26" s="317" t="s">
        <v>636</v>
      </c>
    </row>
    <row r="27" spans="1:3" ht="14.25">
      <c r="A27" s="318" t="s">
        <v>478</v>
      </c>
      <c r="B27" s="318">
        <v>50</v>
      </c>
      <c r="C27" s="317" t="s">
        <v>637</v>
      </c>
    </row>
    <row r="28" spans="1:3" ht="14.25">
      <c r="A28" s="318" t="s">
        <v>478</v>
      </c>
      <c r="B28" s="318">
        <v>50</v>
      </c>
      <c r="C28" s="317" t="s">
        <v>638</v>
      </c>
    </row>
    <row r="29" spans="1:3" ht="14.25">
      <c r="A29" s="318" t="s">
        <v>478</v>
      </c>
      <c r="B29" s="318">
        <v>50</v>
      </c>
      <c r="C29" s="317" t="s">
        <v>627</v>
      </c>
    </row>
    <row r="30" spans="1:3" ht="14.25">
      <c r="A30" s="318" t="s">
        <v>478</v>
      </c>
      <c r="B30" s="318">
        <v>50</v>
      </c>
      <c r="C30" s="317" t="s">
        <v>540</v>
      </c>
    </row>
    <row r="31" spans="1:3" ht="14.25">
      <c r="A31" s="318" t="s">
        <v>478</v>
      </c>
      <c r="B31" s="318">
        <v>50</v>
      </c>
      <c r="C31" s="317" t="s">
        <v>540</v>
      </c>
    </row>
    <row r="32" spans="1:3" ht="14.25">
      <c r="A32" s="318" t="s">
        <v>478</v>
      </c>
      <c r="B32" s="318">
        <v>50</v>
      </c>
      <c r="C32" s="317" t="s">
        <v>639</v>
      </c>
    </row>
    <row r="33" spans="1:3" ht="14.25">
      <c r="A33" s="318" t="s">
        <v>478</v>
      </c>
      <c r="B33" s="318">
        <v>50</v>
      </c>
      <c r="C33" s="317" t="s">
        <v>640</v>
      </c>
    </row>
    <row r="34" spans="1:3" ht="14.25">
      <c r="A34" s="318" t="s">
        <v>480</v>
      </c>
      <c r="B34" s="318">
        <v>15</v>
      </c>
      <c r="C34" s="317" t="s">
        <v>481</v>
      </c>
    </row>
    <row r="35" spans="1:3" ht="14.25">
      <c r="A35" s="318" t="s">
        <v>480</v>
      </c>
      <c r="B35" s="318">
        <v>15</v>
      </c>
      <c r="C35" s="317" t="s">
        <v>641</v>
      </c>
    </row>
    <row r="36" spans="1:3" ht="14.25">
      <c r="A36" s="318" t="s">
        <v>482</v>
      </c>
      <c r="B36" s="318">
        <v>1</v>
      </c>
      <c r="C36" s="317" t="s">
        <v>475</v>
      </c>
    </row>
    <row r="37" spans="1:3" ht="14.25">
      <c r="A37" s="318" t="s">
        <v>482</v>
      </c>
      <c r="B37" s="318">
        <v>1</v>
      </c>
      <c r="C37" s="317" t="s">
        <v>561</v>
      </c>
    </row>
    <row r="38" spans="1:3" ht="14.25">
      <c r="A38" s="318" t="s">
        <v>482</v>
      </c>
      <c r="B38" s="318">
        <v>1</v>
      </c>
      <c r="C38" s="317" t="s">
        <v>551</v>
      </c>
    </row>
    <row r="39" spans="1:3" ht="14.25">
      <c r="A39" s="318" t="s">
        <v>482</v>
      </c>
      <c r="B39" s="318">
        <v>1</v>
      </c>
      <c r="C39" s="317" t="s">
        <v>551</v>
      </c>
    </row>
    <row r="40" spans="1:3" ht="14.25">
      <c r="A40" s="318" t="s">
        <v>482</v>
      </c>
      <c r="B40" s="318">
        <v>1</v>
      </c>
      <c r="C40" s="317" t="s">
        <v>642</v>
      </c>
    </row>
    <row r="41" spans="1:3" ht="14.25">
      <c r="A41" s="318" t="s">
        <v>482</v>
      </c>
      <c r="B41" s="318">
        <v>1</v>
      </c>
      <c r="C41" s="317" t="s">
        <v>643</v>
      </c>
    </row>
    <row r="42" spans="1:3" ht="14.25">
      <c r="A42" s="318" t="s">
        <v>482</v>
      </c>
      <c r="B42" s="318">
        <v>1</v>
      </c>
      <c r="C42" s="317" t="s">
        <v>644</v>
      </c>
    </row>
    <row r="43" spans="1:3" ht="14.25">
      <c r="A43" s="318" t="s">
        <v>482</v>
      </c>
      <c r="B43" s="318">
        <v>1</v>
      </c>
      <c r="C43" s="317" t="s">
        <v>645</v>
      </c>
    </row>
    <row r="44" spans="1:3" ht="14.25">
      <c r="A44" s="318" t="s">
        <v>482</v>
      </c>
      <c r="B44" s="318">
        <v>1</v>
      </c>
      <c r="C44" s="317" t="s">
        <v>529</v>
      </c>
    </row>
    <row r="45" spans="1:3" ht="14.25">
      <c r="A45" s="318" t="s">
        <v>482</v>
      </c>
      <c r="B45" s="318">
        <v>1</v>
      </c>
      <c r="C45" s="317" t="s">
        <v>529</v>
      </c>
    </row>
    <row r="46" spans="1:3" ht="14.25">
      <c r="A46" s="318" t="s">
        <v>482</v>
      </c>
      <c r="B46" s="318">
        <v>1</v>
      </c>
      <c r="C46" s="317" t="s">
        <v>529</v>
      </c>
    </row>
    <row r="47" spans="1:3" ht="14.25">
      <c r="A47" s="318" t="s">
        <v>482</v>
      </c>
      <c r="B47" s="318">
        <v>1</v>
      </c>
      <c r="C47" s="317" t="s">
        <v>529</v>
      </c>
    </row>
    <row r="48" spans="1:3" ht="14.25">
      <c r="A48" s="318" t="s">
        <v>482</v>
      </c>
      <c r="B48" s="318">
        <v>1</v>
      </c>
      <c r="C48" s="317" t="s">
        <v>529</v>
      </c>
    </row>
    <row r="49" spans="1:3" ht="14.25">
      <c r="A49" s="318" t="s">
        <v>482</v>
      </c>
      <c r="B49" s="318">
        <v>1</v>
      </c>
      <c r="C49" s="317" t="s">
        <v>529</v>
      </c>
    </row>
    <row r="50" spans="1:3" ht="14.25">
      <c r="A50" s="318" t="s">
        <v>482</v>
      </c>
      <c r="B50" s="318">
        <v>1</v>
      </c>
      <c r="C50" s="317" t="s">
        <v>529</v>
      </c>
    </row>
    <row r="51" spans="1:3" ht="14.25">
      <c r="A51" s="318" t="s">
        <v>482</v>
      </c>
      <c r="B51" s="318">
        <v>1</v>
      </c>
      <c r="C51" s="317" t="s">
        <v>529</v>
      </c>
    </row>
    <row r="52" spans="1:3" ht="14.25">
      <c r="A52" s="318" t="s">
        <v>482</v>
      </c>
      <c r="B52" s="318">
        <v>1</v>
      </c>
      <c r="C52" s="317" t="s">
        <v>529</v>
      </c>
    </row>
    <row r="53" spans="1:3" ht="14.25">
      <c r="A53" s="318" t="s">
        <v>482</v>
      </c>
      <c r="B53" s="318">
        <v>1</v>
      </c>
      <c r="C53" s="317" t="s">
        <v>529</v>
      </c>
    </row>
    <row r="54" spans="1:3" ht="14.25">
      <c r="A54" s="318" t="s">
        <v>482</v>
      </c>
      <c r="B54" s="318">
        <v>1</v>
      </c>
      <c r="C54" s="317" t="s">
        <v>646</v>
      </c>
    </row>
    <row r="55" spans="1:3" ht="14.25">
      <c r="A55" s="317" t="s">
        <v>482</v>
      </c>
      <c r="B55" s="317">
        <v>1</v>
      </c>
      <c r="C55" s="317" t="s">
        <v>646</v>
      </c>
    </row>
    <row r="56" spans="1:3" ht="14.25">
      <c r="A56" s="318" t="s">
        <v>482</v>
      </c>
      <c r="B56" s="318">
        <v>1</v>
      </c>
      <c r="C56" s="317" t="s">
        <v>21</v>
      </c>
    </row>
    <row r="57" spans="1:3" ht="14.25">
      <c r="A57" s="318" t="s">
        <v>482</v>
      </c>
      <c r="B57" s="318">
        <v>1</v>
      </c>
      <c r="C57" s="317" t="s">
        <v>647</v>
      </c>
    </row>
    <row r="58" spans="1:3" ht="14.25">
      <c r="A58" s="318" t="s">
        <v>482</v>
      </c>
      <c r="B58" s="318">
        <v>1</v>
      </c>
      <c r="C58" s="317" t="s">
        <v>647</v>
      </c>
    </row>
    <row r="59" spans="1:3" ht="14.25">
      <c r="A59" s="318" t="s">
        <v>482</v>
      </c>
      <c r="B59" s="318">
        <v>1</v>
      </c>
      <c r="C59" s="317" t="s">
        <v>647</v>
      </c>
    </row>
    <row r="60" spans="1:3" ht="14.25">
      <c r="A60" s="318" t="s">
        <v>482</v>
      </c>
      <c r="B60" s="318">
        <v>1</v>
      </c>
      <c r="C60" s="317" t="s">
        <v>477</v>
      </c>
    </row>
    <row r="61" spans="1:3" ht="14.25">
      <c r="A61" s="318" t="s">
        <v>482</v>
      </c>
      <c r="B61" s="318">
        <v>1</v>
      </c>
      <c r="C61" s="317" t="s">
        <v>477</v>
      </c>
    </row>
    <row r="62" spans="1:3" ht="14.25">
      <c r="A62" s="317" t="s">
        <v>482</v>
      </c>
      <c r="B62" s="317">
        <v>1</v>
      </c>
      <c r="C62" s="317" t="s">
        <v>477</v>
      </c>
    </row>
    <row r="63" spans="1:3" ht="14.25">
      <c r="A63" s="318" t="s">
        <v>482</v>
      </c>
      <c r="B63" s="318">
        <v>1</v>
      </c>
      <c r="C63" s="317" t="s">
        <v>648</v>
      </c>
    </row>
    <row r="64" spans="1:3" ht="14.25">
      <c r="A64" s="318" t="s">
        <v>482</v>
      </c>
      <c r="B64" s="318">
        <v>1</v>
      </c>
      <c r="C64" s="317" t="s">
        <v>558</v>
      </c>
    </row>
    <row r="65" spans="1:3" ht="14.25">
      <c r="A65" s="317" t="s">
        <v>482</v>
      </c>
      <c r="B65" s="317">
        <v>1</v>
      </c>
      <c r="C65" s="317" t="s">
        <v>558</v>
      </c>
    </row>
    <row r="66" spans="1:3" ht="14.25">
      <c r="A66" s="318" t="s">
        <v>559</v>
      </c>
      <c r="B66" s="318">
        <v>22</v>
      </c>
      <c r="C66" s="317" t="s">
        <v>475</v>
      </c>
    </row>
    <row r="67" spans="1:3" ht="14.25">
      <c r="A67" s="318" t="s">
        <v>559</v>
      </c>
      <c r="B67" s="318">
        <v>22</v>
      </c>
      <c r="C67" s="317" t="s">
        <v>649</v>
      </c>
    </row>
    <row r="68" spans="1:3" ht="14.25">
      <c r="A68" s="318" t="s">
        <v>559</v>
      </c>
      <c r="B68" s="318">
        <v>22</v>
      </c>
      <c r="C68" s="317" t="s">
        <v>562</v>
      </c>
    </row>
    <row r="69" spans="1:3" ht="14.25">
      <c r="A69" s="318" t="s">
        <v>559</v>
      </c>
      <c r="B69" s="318">
        <v>22</v>
      </c>
      <c r="C69" s="317" t="s">
        <v>477</v>
      </c>
    </row>
    <row r="70" spans="1:3" ht="14.25">
      <c r="A70" s="318" t="s">
        <v>559</v>
      </c>
      <c r="B70" s="318">
        <v>22</v>
      </c>
      <c r="C70" s="317" t="s">
        <v>477</v>
      </c>
    </row>
    <row r="71" spans="1:3" ht="14.25">
      <c r="A71" s="318" t="s">
        <v>559</v>
      </c>
      <c r="B71" s="318">
        <v>22</v>
      </c>
      <c r="C71" s="317" t="s">
        <v>477</v>
      </c>
    </row>
    <row r="72" spans="1:3" ht="14.25">
      <c r="A72" s="318" t="s">
        <v>559</v>
      </c>
      <c r="B72" s="318">
        <v>22</v>
      </c>
      <c r="C72" s="317" t="s">
        <v>477</v>
      </c>
    </row>
    <row r="73" spans="1:3" ht="14.25">
      <c r="A73" s="318" t="s">
        <v>559</v>
      </c>
      <c r="B73" s="318">
        <v>22</v>
      </c>
      <c r="C73" s="317" t="s">
        <v>477</v>
      </c>
    </row>
    <row r="74" spans="1:3" ht="14.25">
      <c r="A74" s="318" t="s">
        <v>559</v>
      </c>
      <c r="B74" s="318">
        <v>22</v>
      </c>
      <c r="C74" s="317" t="s">
        <v>477</v>
      </c>
    </row>
    <row r="75" spans="1:3" ht="14.25">
      <c r="A75" s="318" t="s">
        <v>559</v>
      </c>
      <c r="B75" s="318">
        <v>22</v>
      </c>
      <c r="C75" s="317" t="s">
        <v>592</v>
      </c>
    </row>
    <row r="76" spans="1:3" ht="14.25">
      <c r="A76" s="318" t="s">
        <v>559</v>
      </c>
      <c r="B76" s="318">
        <v>22</v>
      </c>
      <c r="C76" s="317" t="s">
        <v>592</v>
      </c>
    </row>
    <row r="77" spans="1:3" ht="14.25">
      <c r="A77" s="318" t="s">
        <v>559</v>
      </c>
      <c r="B77" s="318">
        <v>22</v>
      </c>
      <c r="C77" s="317" t="s">
        <v>650</v>
      </c>
    </row>
    <row r="78" spans="1:3" ht="14.25">
      <c r="A78" s="318" t="s">
        <v>487</v>
      </c>
      <c r="B78" s="318">
        <v>8</v>
      </c>
      <c r="C78" s="317" t="s">
        <v>567</v>
      </c>
    </row>
    <row r="79" spans="1:3" ht="14.25">
      <c r="A79" s="318" t="s">
        <v>487</v>
      </c>
      <c r="B79" s="318">
        <v>8</v>
      </c>
      <c r="C79" s="317" t="s">
        <v>567</v>
      </c>
    </row>
    <row r="80" spans="1:3" ht="14.25">
      <c r="A80" s="318" t="s">
        <v>487</v>
      </c>
      <c r="B80" s="318">
        <v>8</v>
      </c>
      <c r="C80" s="317" t="s">
        <v>651</v>
      </c>
    </row>
    <row r="81" spans="1:3" ht="14.25">
      <c r="A81" s="318" t="s">
        <v>487</v>
      </c>
      <c r="B81" s="318">
        <v>8</v>
      </c>
      <c r="C81" s="317" t="s">
        <v>652</v>
      </c>
    </row>
    <row r="82" spans="1:3" ht="14.25">
      <c r="A82" s="318" t="s">
        <v>487</v>
      </c>
      <c r="B82" s="318">
        <v>8</v>
      </c>
      <c r="C82" s="317" t="s">
        <v>543</v>
      </c>
    </row>
    <row r="83" spans="1:3" ht="14.25">
      <c r="A83" s="318" t="s">
        <v>491</v>
      </c>
      <c r="B83" s="318">
        <v>9</v>
      </c>
      <c r="C83" s="317" t="s">
        <v>637</v>
      </c>
    </row>
    <row r="84" spans="1:3" ht="14.25">
      <c r="A84" s="318" t="s">
        <v>491</v>
      </c>
      <c r="B84" s="318">
        <v>9</v>
      </c>
      <c r="C84" s="317" t="s">
        <v>626</v>
      </c>
    </row>
    <row r="85" spans="1:3" ht="14.25">
      <c r="A85" s="318" t="s">
        <v>491</v>
      </c>
      <c r="B85" s="318">
        <v>9</v>
      </c>
      <c r="C85" s="317" t="s">
        <v>500</v>
      </c>
    </row>
    <row r="86" spans="1:3" ht="14.25">
      <c r="A86" s="318" t="s">
        <v>491</v>
      </c>
      <c r="B86" s="318">
        <v>9</v>
      </c>
      <c r="C86" s="317" t="s">
        <v>500</v>
      </c>
    </row>
    <row r="87" spans="1:3" ht="14.25">
      <c r="A87" s="318" t="s">
        <v>491</v>
      </c>
      <c r="B87" s="318">
        <v>9</v>
      </c>
      <c r="C87" s="317" t="s">
        <v>500</v>
      </c>
    </row>
    <row r="88" spans="1:3" ht="14.25">
      <c r="A88" s="318" t="s">
        <v>491</v>
      </c>
      <c r="B88" s="318">
        <v>9</v>
      </c>
      <c r="C88" s="317" t="s">
        <v>500</v>
      </c>
    </row>
    <row r="89" spans="1:3" ht="14.25">
      <c r="A89" s="318" t="s">
        <v>491</v>
      </c>
      <c r="B89" s="318">
        <v>9</v>
      </c>
      <c r="C89" s="317" t="s">
        <v>500</v>
      </c>
    </row>
    <row r="90" spans="1:3" ht="14.25">
      <c r="A90" s="318" t="s">
        <v>491</v>
      </c>
      <c r="B90" s="318">
        <v>9</v>
      </c>
      <c r="C90" s="317" t="s">
        <v>500</v>
      </c>
    </row>
    <row r="91" spans="1:3" ht="14.25">
      <c r="A91" s="318" t="s">
        <v>491</v>
      </c>
      <c r="B91" s="318">
        <v>9</v>
      </c>
      <c r="C91" s="317" t="s">
        <v>500</v>
      </c>
    </row>
    <row r="92" spans="1:3" ht="14.25">
      <c r="A92" s="318" t="s">
        <v>491</v>
      </c>
      <c r="B92" s="318">
        <v>9</v>
      </c>
      <c r="C92" s="317" t="s">
        <v>500</v>
      </c>
    </row>
    <row r="93" spans="1:3" ht="14.25">
      <c r="A93" s="318" t="s">
        <v>491</v>
      </c>
      <c r="B93" s="318">
        <v>9</v>
      </c>
      <c r="C93" s="317" t="s">
        <v>500</v>
      </c>
    </row>
    <row r="94" spans="1:3" ht="14.25">
      <c r="A94" s="318" t="s">
        <v>491</v>
      </c>
      <c r="B94" s="318">
        <v>9</v>
      </c>
      <c r="C94" s="317" t="s">
        <v>500</v>
      </c>
    </row>
    <row r="95" spans="1:3" ht="14.25">
      <c r="A95" s="318" t="s">
        <v>491</v>
      </c>
      <c r="B95" s="318">
        <v>9</v>
      </c>
      <c r="C95" s="317" t="s">
        <v>500</v>
      </c>
    </row>
    <row r="96" spans="1:3" ht="14.25">
      <c r="A96" s="318" t="s">
        <v>491</v>
      </c>
      <c r="B96" s="318">
        <v>9</v>
      </c>
      <c r="C96" s="317" t="s">
        <v>500</v>
      </c>
    </row>
    <row r="97" spans="1:3" ht="14.25">
      <c r="A97" s="318" t="s">
        <v>491</v>
      </c>
      <c r="B97" s="318">
        <v>9</v>
      </c>
      <c r="C97" s="317" t="s">
        <v>500</v>
      </c>
    </row>
    <row r="98" spans="1:3" ht="14.25">
      <c r="A98" s="318" t="s">
        <v>491</v>
      </c>
      <c r="B98" s="318">
        <v>9</v>
      </c>
      <c r="C98" s="317" t="s">
        <v>500</v>
      </c>
    </row>
    <row r="99" spans="1:3" ht="14.25">
      <c r="A99" s="318" t="s">
        <v>491</v>
      </c>
      <c r="B99" s="318">
        <v>9</v>
      </c>
      <c r="C99" s="317" t="s">
        <v>500</v>
      </c>
    </row>
    <row r="100" spans="1:3" ht="14.25">
      <c r="A100" s="318" t="s">
        <v>491</v>
      </c>
      <c r="B100" s="318">
        <v>9</v>
      </c>
      <c r="C100" s="317" t="s">
        <v>500</v>
      </c>
    </row>
    <row r="101" spans="1:3" ht="14.25">
      <c r="A101" s="318" t="s">
        <v>491</v>
      </c>
      <c r="B101" s="318">
        <v>9</v>
      </c>
      <c r="C101" s="317" t="s">
        <v>500</v>
      </c>
    </row>
    <row r="102" spans="1:3" ht="14.25">
      <c r="A102" s="318" t="s">
        <v>491</v>
      </c>
      <c r="B102" s="318">
        <v>9</v>
      </c>
      <c r="C102" s="317" t="s">
        <v>500</v>
      </c>
    </row>
    <row r="103" spans="1:3" ht="14.25">
      <c r="A103" s="317" t="s">
        <v>491</v>
      </c>
      <c r="B103" s="317">
        <v>9</v>
      </c>
      <c r="C103" s="317" t="s">
        <v>500</v>
      </c>
    </row>
    <row r="104" spans="1:3" ht="14.25">
      <c r="A104" s="318" t="s">
        <v>491</v>
      </c>
      <c r="B104" s="318">
        <v>9</v>
      </c>
      <c r="C104" s="317" t="s">
        <v>653</v>
      </c>
    </row>
    <row r="105" spans="1:3" ht="14.25">
      <c r="A105" s="318" t="s">
        <v>491</v>
      </c>
      <c r="B105" s="318">
        <v>9</v>
      </c>
      <c r="C105" s="317" t="s">
        <v>654</v>
      </c>
    </row>
    <row r="106" spans="1:3" ht="14.25">
      <c r="A106" s="318" t="s">
        <v>491</v>
      </c>
      <c r="B106" s="318">
        <v>9</v>
      </c>
      <c r="C106" s="317" t="s">
        <v>655</v>
      </c>
    </row>
    <row r="107" spans="1:3" ht="14.25">
      <c r="A107" s="318" t="s">
        <v>491</v>
      </c>
      <c r="B107" s="318">
        <v>9</v>
      </c>
      <c r="C107" s="317" t="s">
        <v>485</v>
      </c>
    </row>
    <row r="108" spans="1:3" ht="14.25">
      <c r="A108" s="318" t="s">
        <v>491</v>
      </c>
      <c r="B108" s="318">
        <v>9</v>
      </c>
      <c r="C108" s="317" t="s">
        <v>543</v>
      </c>
    </row>
    <row r="109" spans="1:3" ht="14.25">
      <c r="A109" s="318" t="s">
        <v>491</v>
      </c>
      <c r="B109" s="318">
        <v>9</v>
      </c>
      <c r="C109" s="317" t="s">
        <v>584</v>
      </c>
    </row>
    <row r="110" spans="1:3" ht="14.25">
      <c r="A110" s="318" t="s">
        <v>491</v>
      </c>
      <c r="B110" s="318">
        <v>9</v>
      </c>
      <c r="C110" s="317" t="s">
        <v>640</v>
      </c>
    </row>
    <row r="111" spans="1:3" ht="14.25">
      <c r="A111" s="318" t="s">
        <v>493</v>
      </c>
      <c r="B111" s="318">
        <v>10</v>
      </c>
      <c r="C111" s="317" t="s">
        <v>656</v>
      </c>
    </row>
    <row r="112" spans="1:3" ht="14.25">
      <c r="A112" s="318" t="s">
        <v>493</v>
      </c>
      <c r="B112" s="318">
        <v>10</v>
      </c>
      <c r="C112" s="317" t="s">
        <v>545</v>
      </c>
    </row>
    <row r="113" spans="1:3" ht="14.25">
      <c r="A113" s="317" t="s">
        <v>493</v>
      </c>
      <c r="B113" s="317">
        <v>10</v>
      </c>
      <c r="C113" s="317" t="s">
        <v>657</v>
      </c>
    </row>
    <row r="114" spans="1:3" ht="14.25">
      <c r="A114" s="318" t="s">
        <v>493</v>
      </c>
      <c r="B114" s="318">
        <v>10</v>
      </c>
      <c r="C114" s="317" t="s">
        <v>489</v>
      </c>
    </row>
    <row r="115" spans="1:3" ht="14.25">
      <c r="A115" s="318" t="s">
        <v>493</v>
      </c>
      <c r="B115" s="318">
        <v>10</v>
      </c>
      <c r="C115" s="317" t="s">
        <v>500</v>
      </c>
    </row>
    <row r="116" spans="1:3" ht="14.25">
      <c r="A116" s="318" t="s">
        <v>493</v>
      </c>
      <c r="B116" s="318">
        <v>10</v>
      </c>
      <c r="C116" s="317" t="s">
        <v>500</v>
      </c>
    </row>
    <row r="117" spans="1:3" ht="14.25">
      <c r="A117" s="318" t="s">
        <v>493</v>
      </c>
      <c r="B117" s="318">
        <v>10</v>
      </c>
      <c r="C117" s="317" t="s">
        <v>500</v>
      </c>
    </row>
    <row r="118" spans="1:3" ht="14.25">
      <c r="A118" s="318" t="s">
        <v>493</v>
      </c>
      <c r="B118" s="318">
        <v>10</v>
      </c>
      <c r="C118" s="317" t="s">
        <v>500</v>
      </c>
    </row>
    <row r="119" spans="1:3" ht="14.25">
      <c r="A119" s="318" t="s">
        <v>493</v>
      </c>
      <c r="B119" s="318">
        <v>10</v>
      </c>
      <c r="C119" s="317" t="s">
        <v>500</v>
      </c>
    </row>
    <row r="120" spans="1:3" ht="14.25">
      <c r="A120" s="318" t="s">
        <v>493</v>
      </c>
      <c r="B120" s="318">
        <v>10</v>
      </c>
      <c r="C120" s="317" t="s">
        <v>500</v>
      </c>
    </row>
    <row r="121" spans="1:3" ht="14.25">
      <c r="A121" s="318" t="s">
        <v>493</v>
      </c>
      <c r="B121" s="318">
        <v>10</v>
      </c>
      <c r="C121" s="317" t="s">
        <v>500</v>
      </c>
    </row>
    <row r="122" spans="1:3" ht="14.25">
      <c r="A122" s="318" t="s">
        <v>493</v>
      </c>
      <c r="B122" s="318">
        <v>10</v>
      </c>
      <c r="C122" s="317" t="s">
        <v>500</v>
      </c>
    </row>
    <row r="123" spans="1:3" ht="14.25">
      <c r="A123" s="318" t="s">
        <v>493</v>
      </c>
      <c r="B123" s="318">
        <v>10</v>
      </c>
      <c r="C123" s="317" t="s">
        <v>500</v>
      </c>
    </row>
    <row r="124" spans="1:3" ht="14.25">
      <c r="A124" s="318" t="s">
        <v>493</v>
      </c>
      <c r="B124" s="318">
        <v>10</v>
      </c>
      <c r="C124" s="317" t="s">
        <v>500</v>
      </c>
    </row>
    <row r="125" spans="1:3" ht="14.25">
      <c r="A125" s="318" t="s">
        <v>493</v>
      </c>
      <c r="B125" s="318">
        <v>10</v>
      </c>
      <c r="C125" s="317" t="s">
        <v>500</v>
      </c>
    </row>
    <row r="126" spans="1:3" ht="14.25">
      <c r="A126" s="318" t="s">
        <v>493</v>
      </c>
      <c r="B126" s="318">
        <v>10</v>
      </c>
      <c r="C126" s="317" t="s">
        <v>500</v>
      </c>
    </row>
    <row r="127" spans="1:3" ht="14.25">
      <c r="A127" s="318" t="s">
        <v>493</v>
      </c>
      <c r="B127" s="318">
        <v>10</v>
      </c>
      <c r="C127" s="317" t="s">
        <v>500</v>
      </c>
    </row>
    <row r="128" spans="1:3" ht="14.25">
      <c r="A128" s="318" t="s">
        <v>493</v>
      </c>
      <c r="B128" s="318">
        <v>10</v>
      </c>
      <c r="C128" s="317" t="s">
        <v>500</v>
      </c>
    </row>
    <row r="129" spans="1:3" ht="14.25">
      <c r="A129" s="318" t="s">
        <v>493</v>
      </c>
      <c r="B129" s="318">
        <v>10</v>
      </c>
      <c r="C129" s="317" t="s">
        <v>500</v>
      </c>
    </row>
    <row r="130" spans="1:3" ht="14.25">
      <c r="A130" s="318" t="s">
        <v>493</v>
      </c>
      <c r="B130" s="318">
        <v>10</v>
      </c>
      <c r="C130" s="317" t="s">
        <v>500</v>
      </c>
    </row>
    <row r="131" spans="1:3" ht="14.25">
      <c r="A131" s="318" t="s">
        <v>493</v>
      </c>
      <c r="B131" s="318">
        <v>10</v>
      </c>
      <c r="C131" s="317" t="s">
        <v>500</v>
      </c>
    </row>
    <row r="132" spans="1:3" ht="14.25">
      <c r="A132" s="318" t="s">
        <v>493</v>
      </c>
      <c r="B132" s="318">
        <v>10</v>
      </c>
      <c r="C132" s="317" t="s">
        <v>500</v>
      </c>
    </row>
    <row r="133" spans="1:3" ht="14.25">
      <c r="A133" s="318" t="s">
        <v>493</v>
      </c>
      <c r="B133" s="318">
        <v>10</v>
      </c>
      <c r="C133" s="317" t="s">
        <v>500</v>
      </c>
    </row>
    <row r="134" spans="1:3" ht="14.25">
      <c r="A134" s="318" t="s">
        <v>493</v>
      </c>
      <c r="B134" s="318">
        <v>10</v>
      </c>
      <c r="C134" s="317" t="s">
        <v>500</v>
      </c>
    </row>
    <row r="135" spans="1:3" ht="14.25">
      <c r="A135" s="318" t="s">
        <v>493</v>
      </c>
      <c r="B135" s="318">
        <v>10</v>
      </c>
      <c r="C135" s="317" t="s">
        <v>500</v>
      </c>
    </row>
    <row r="136" spans="1:3" ht="14.25">
      <c r="A136" s="318" t="s">
        <v>493</v>
      </c>
      <c r="B136" s="318">
        <v>10</v>
      </c>
      <c r="C136" s="317" t="s">
        <v>500</v>
      </c>
    </row>
    <row r="137" spans="1:3" ht="14.25">
      <c r="A137" s="318" t="s">
        <v>493</v>
      </c>
      <c r="B137" s="318">
        <v>10</v>
      </c>
      <c r="C137" s="317" t="s">
        <v>500</v>
      </c>
    </row>
    <row r="138" spans="1:3" ht="14.25">
      <c r="A138" s="318" t="s">
        <v>493</v>
      </c>
      <c r="B138" s="318">
        <v>10</v>
      </c>
      <c r="C138" s="317" t="s">
        <v>500</v>
      </c>
    </row>
    <row r="139" spans="1:3" ht="14.25">
      <c r="A139" s="318" t="s">
        <v>493</v>
      </c>
      <c r="B139" s="318">
        <v>10</v>
      </c>
      <c r="C139" s="317" t="s">
        <v>500</v>
      </c>
    </row>
    <row r="140" spans="1:3" ht="14.25">
      <c r="A140" s="318" t="s">
        <v>493</v>
      </c>
      <c r="B140" s="318">
        <v>10</v>
      </c>
      <c r="C140" s="317" t="s">
        <v>500</v>
      </c>
    </row>
    <row r="141" spans="1:3" ht="14.25">
      <c r="A141" s="318" t="s">
        <v>493</v>
      </c>
      <c r="B141" s="318">
        <v>10</v>
      </c>
      <c r="C141" s="317" t="s">
        <v>500</v>
      </c>
    </row>
    <row r="142" spans="1:3" ht="14.25">
      <c r="A142" s="318" t="s">
        <v>493</v>
      </c>
      <c r="B142" s="318">
        <v>10</v>
      </c>
      <c r="C142" s="317" t="s">
        <v>500</v>
      </c>
    </row>
    <row r="143" spans="1:3" ht="14.25">
      <c r="A143" s="318" t="s">
        <v>493</v>
      </c>
      <c r="B143" s="318">
        <v>10</v>
      </c>
      <c r="C143" s="317" t="s">
        <v>500</v>
      </c>
    </row>
    <row r="144" spans="1:3" ht="14.25">
      <c r="A144" s="318" t="s">
        <v>493</v>
      </c>
      <c r="B144" s="318">
        <v>10</v>
      </c>
      <c r="C144" s="317" t="s">
        <v>500</v>
      </c>
    </row>
    <row r="145" spans="1:3" ht="14.25">
      <c r="A145" s="318" t="s">
        <v>493</v>
      </c>
      <c r="B145" s="318">
        <v>10</v>
      </c>
      <c r="C145" s="317" t="s">
        <v>500</v>
      </c>
    </row>
    <row r="146" spans="1:3" ht="14.25">
      <c r="A146" s="318" t="s">
        <v>493</v>
      </c>
      <c r="B146" s="318">
        <v>10</v>
      </c>
      <c r="C146" s="317" t="s">
        <v>500</v>
      </c>
    </row>
    <row r="147" spans="1:3" ht="14.25">
      <c r="A147" s="318" t="s">
        <v>493</v>
      </c>
      <c r="B147" s="318">
        <v>10</v>
      </c>
      <c r="C147" s="317" t="s">
        <v>500</v>
      </c>
    </row>
    <row r="148" spans="1:3" ht="14.25">
      <c r="A148" s="318" t="s">
        <v>493</v>
      </c>
      <c r="B148" s="318">
        <v>10</v>
      </c>
      <c r="C148" s="317" t="s">
        <v>500</v>
      </c>
    </row>
    <row r="149" spans="1:3" ht="14.25">
      <c r="A149" s="318" t="s">
        <v>493</v>
      </c>
      <c r="B149" s="318">
        <v>10</v>
      </c>
      <c r="C149" s="317" t="s">
        <v>500</v>
      </c>
    </row>
    <row r="150" spans="1:3" ht="14.25">
      <c r="A150" s="318" t="s">
        <v>493</v>
      </c>
      <c r="B150" s="318">
        <v>10</v>
      </c>
      <c r="C150" s="317" t="s">
        <v>500</v>
      </c>
    </row>
    <row r="151" spans="1:3" ht="14.25">
      <c r="A151" s="318" t="s">
        <v>493</v>
      </c>
      <c r="B151" s="318">
        <v>10</v>
      </c>
      <c r="C151" s="317" t="s">
        <v>500</v>
      </c>
    </row>
    <row r="152" spans="1:3" ht="14.25">
      <c r="A152" s="317" t="s">
        <v>493</v>
      </c>
      <c r="B152" s="317">
        <v>10</v>
      </c>
      <c r="C152" s="317" t="s">
        <v>500</v>
      </c>
    </row>
    <row r="153" spans="1:3" ht="14.25">
      <c r="A153" s="317" t="s">
        <v>493</v>
      </c>
      <c r="B153" s="317">
        <v>10</v>
      </c>
      <c r="C153" s="317" t="s">
        <v>500</v>
      </c>
    </row>
    <row r="154" spans="1:3" ht="14.25">
      <c r="A154" s="317" t="s">
        <v>493</v>
      </c>
      <c r="B154" s="317">
        <v>10</v>
      </c>
      <c r="C154" s="317" t="s">
        <v>500</v>
      </c>
    </row>
    <row r="155" spans="1:3" ht="14.25">
      <c r="A155" s="318" t="s">
        <v>493</v>
      </c>
      <c r="B155" s="318">
        <v>10</v>
      </c>
      <c r="C155" s="317" t="s">
        <v>571</v>
      </c>
    </row>
    <row r="156" spans="1:3" ht="14.25">
      <c r="A156" s="318" t="s">
        <v>493</v>
      </c>
      <c r="B156" s="318">
        <v>10</v>
      </c>
      <c r="C156" s="317" t="s">
        <v>658</v>
      </c>
    </row>
    <row r="157" spans="1:3" ht="14.25">
      <c r="A157" s="318" t="s">
        <v>493</v>
      </c>
      <c r="B157" s="318">
        <v>10</v>
      </c>
      <c r="C157" s="317" t="s">
        <v>659</v>
      </c>
    </row>
    <row r="158" spans="1:3" ht="14.25">
      <c r="A158" s="318" t="s">
        <v>493</v>
      </c>
      <c r="B158" s="318">
        <v>10</v>
      </c>
      <c r="C158" s="317" t="s">
        <v>485</v>
      </c>
    </row>
    <row r="159" spans="1:3" ht="14.25">
      <c r="A159" s="318" t="s">
        <v>493</v>
      </c>
      <c r="B159" s="318">
        <v>10</v>
      </c>
      <c r="C159" s="317" t="s">
        <v>485</v>
      </c>
    </row>
    <row r="160" spans="1:3" ht="14.25">
      <c r="A160" s="318" t="s">
        <v>493</v>
      </c>
      <c r="B160" s="318">
        <v>10</v>
      </c>
      <c r="C160" s="317" t="s">
        <v>660</v>
      </c>
    </row>
    <row r="161" spans="1:3" ht="14.25">
      <c r="A161" s="318" t="s">
        <v>493</v>
      </c>
      <c r="B161" s="318">
        <v>10</v>
      </c>
      <c r="C161" s="317" t="s">
        <v>661</v>
      </c>
    </row>
    <row r="162" spans="1:3" ht="14.25">
      <c r="A162" s="318" t="s">
        <v>493</v>
      </c>
      <c r="B162" s="318">
        <v>10</v>
      </c>
      <c r="C162" s="317" t="s">
        <v>581</v>
      </c>
    </row>
    <row r="163" spans="1:3" ht="14.25">
      <c r="A163" s="318" t="s">
        <v>493</v>
      </c>
      <c r="B163" s="318">
        <v>10</v>
      </c>
      <c r="C163" s="317" t="s">
        <v>662</v>
      </c>
    </row>
    <row r="164" spans="1:3" ht="14.25">
      <c r="A164" s="318" t="s">
        <v>493</v>
      </c>
      <c r="B164" s="318">
        <v>10</v>
      </c>
      <c r="C164" s="317" t="s">
        <v>662</v>
      </c>
    </row>
    <row r="165" spans="1:3" ht="14.25">
      <c r="A165" s="318" t="s">
        <v>493</v>
      </c>
      <c r="B165" s="318">
        <v>10</v>
      </c>
      <c r="C165" s="317" t="s">
        <v>662</v>
      </c>
    </row>
    <row r="166" spans="1:3" ht="14.25">
      <c r="A166" s="318" t="s">
        <v>507</v>
      </c>
      <c r="B166" s="318">
        <v>20</v>
      </c>
      <c r="C166" s="317" t="s">
        <v>663</v>
      </c>
    </row>
    <row r="167" spans="1:3" ht="14.25">
      <c r="A167" s="318" t="s">
        <v>507</v>
      </c>
      <c r="B167" s="318">
        <v>20</v>
      </c>
      <c r="C167" s="317" t="s">
        <v>663</v>
      </c>
    </row>
    <row r="168" spans="1:3" ht="14.25">
      <c r="A168" s="318" t="s">
        <v>507</v>
      </c>
      <c r="B168" s="318">
        <v>20</v>
      </c>
      <c r="C168" s="317" t="s">
        <v>663</v>
      </c>
    </row>
    <row r="169" spans="1:3" ht="14.25">
      <c r="A169" s="318" t="s">
        <v>507</v>
      </c>
      <c r="B169" s="318">
        <v>20</v>
      </c>
      <c r="C169" s="317" t="s">
        <v>664</v>
      </c>
    </row>
    <row r="170" spans="1:3" ht="14.25">
      <c r="A170" s="318" t="s">
        <v>507</v>
      </c>
      <c r="B170" s="318">
        <v>20</v>
      </c>
      <c r="C170" s="317" t="s">
        <v>744</v>
      </c>
    </row>
    <row r="171" spans="1:3" ht="14.25">
      <c r="A171" s="318" t="s">
        <v>507</v>
      </c>
      <c r="B171" s="318">
        <v>20</v>
      </c>
      <c r="C171" s="317" t="s">
        <v>583</v>
      </c>
    </row>
    <row r="172" spans="1:3" ht="14.25">
      <c r="A172" s="318" t="s">
        <v>507</v>
      </c>
      <c r="B172" s="318">
        <v>20</v>
      </c>
      <c r="C172" s="317" t="s">
        <v>665</v>
      </c>
    </row>
    <row r="173" spans="1:3" ht="14.25">
      <c r="A173" s="318" t="s">
        <v>507</v>
      </c>
      <c r="B173" s="318">
        <v>20</v>
      </c>
      <c r="C173" s="317" t="s">
        <v>665</v>
      </c>
    </row>
    <row r="174" spans="1:3" ht="14.25">
      <c r="A174" s="318" t="s">
        <v>507</v>
      </c>
      <c r="B174" s="318">
        <v>20</v>
      </c>
      <c r="C174" s="317" t="s">
        <v>665</v>
      </c>
    </row>
    <row r="175" spans="1:3" ht="14.25">
      <c r="A175" s="318" t="s">
        <v>507</v>
      </c>
      <c r="B175" s="318">
        <v>20</v>
      </c>
      <c r="C175" s="317" t="s">
        <v>584</v>
      </c>
    </row>
    <row r="176" spans="1:3" ht="14.25">
      <c r="A176" s="318" t="s">
        <v>507</v>
      </c>
      <c r="B176" s="318">
        <v>20</v>
      </c>
      <c r="C176" s="317" t="s">
        <v>584</v>
      </c>
    </row>
    <row r="177" spans="1:3" ht="14.25">
      <c r="A177" s="317" t="s">
        <v>507</v>
      </c>
      <c r="B177" s="317">
        <v>20</v>
      </c>
      <c r="C177" s="317" t="s">
        <v>584</v>
      </c>
    </row>
    <row r="178" spans="1:3" ht="14.25">
      <c r="A178" s="318" t="s">
        <v>507</v>
      </c>
      <c r="B178" s="318">
        <v>20</v>
      </c>
      <c r="C178" s="317" t="s">
        <v>666</v>
      </c>
    </row>
    <row r="179" spans="1:3" ht="14.25">
      <c r="A179" s="318" t="s">
        <v>507</v>
      </c>
      <c r="B179" s="318">
        <v>20</v>
      </c>
      <c r="C179" s="317" t="s">
        <v>666</v>
      </c>
    </row>
    <row r="180" spans="1:3" ht="14.25">
      <c r="A180" s="317" t="s">
        <v>507</v>
      </c>
      <c r="B180" s="317">
        <v>20</v>
      </c>
      <c r="C180" s="317" t="s">
        <v>666</v>
      </c>
    </row>
    <row r="181" spans="1:3" ht="14.25">
      <c r="A181" s="317" t="s">
        <v>507</v>
      </c>
      <c r="B181" s="317">
        <v>20</v>
      </c>
      <c r="C181" s="317" t="s">
        <v>666</v>
      </c>
    </row>
    <row r="182" spans="1:3" ht="14.25">
      <c r="A182" s="317" t="s">
        <v>507</v>
      </c>
      <c r="B182" s="317">
        <v>20</v>
      </c>
      <c r="C182" s="317" t="s">
        <v>666</v>
      </c>
    </row>
    <row r="183" spans="1:3" ht="14.25">
      <c r="A183" s="318" t="s">
        <v>510</v>
      </c>
      <c r="B183" s="318">
        <v>53</v>
      </c>
      <c r="C183" s="317" t="s">
        <v>861</v>
      </c>
    </row>
    <row r="184" spans="1:3" ht="14.25">
      <c r="A184" s="318" t="s">
        <v>667</v>
      </c>
      <c r="B184" s="318">
        <v>39</v>
      </c>
      <c r="C184" s="317" t="s">
        <v>861</v>
      </c>
    </row>
    <row r="185" spans="1:3" ht="14.25">
      <c r="A185" s="317" t="s">
        <v>586</v>
      </c>
      <c r="B185" s="317">
        <v>51</v>
      </c>
      <c r="C185" s="317" t="s">
        <v>861</v>
      </c>
    </row>
    <row r="186" spans="1:3" ht="14.25">
      <c r="A186" s="318" t="s">
        <v>586</v>
      </c>
      <c r="B186" s="318">
        <v>51</v>
      </c>
      <c r="C186" s="317" t="s">
        <v>861</v>
      </c>
    </row>
    <row r="187" spans="1:3" ht="14.25">
      <c r="A187" s="318" t="s">
        <v>586</v>
      </c>
      <c r="B187" s="318">
        <v>51</v>
      </c>
      <c r="C187" s="317" t="s">
        <v>861</v>
      </c>
    </row>
    <row r="188" spans="1:3" ht="14.25">
      <c r="A188" s="318" t="s">
        <v>586</v>
      </c>
      <c r="B188" s="318">
        <v>51</v>
      </c>
      <c r="C188" s="317" t="s">
        <v>861</v>
      </c>
    </row>
    <row r="189" spans="1:3" ht="14.25">
      <c r="A189" s="318" t="s">
        <v>586</v>
      </c>
      <c r="B189" s="318">
        <v>51</v>
      </c>
      <c r="C189" s="317" t="s">
        <v>861</v>
      </c>
    </row>
    <row r="190" spans="1:3" ht="14.25">
      <c r="A190" s="318" t="s">
        <v>586</v>
      </c>
      <c r="B190" s="318">
        <v>51</v>
      </c>
      <c r="C190" s="317" t="s">
        <v>861</v>
      </c>
    </row>
    <row r="191" spans="1:3" ht="14.25">
      <c r="A191" s="318" t="s">
        <v>586</v>
      </c>
      <c r="B191" s="318">
        <v>51</v>
      </c>
      <c r="C191" s="317" t="s">
        <v>861</v>
      </c>
    </row>
    <row r="192" spans="1:3" ht="14.25">
      <c r="A192" s="317" t="s">
        <v>511</v>
      </c>
      <c r="B192" s="317">
        <v>30</v>
      </c>
      <c r="C192" s="317" t="s">
        <v>861</v>
      </c>
    </row>
    <row r="193" spans="1:3" ht="14.25">
      <c r="A193" s="318" t="s">
        <v>511</v>
      </c>
      <c r="B193" s="318">
        <v>30</v>
      </c>
      <c r="C193" s="317" t="s">
        <v>861</v>
      </c>
    </row>
    <row r="194" spans="1:3" ht="14.25">
      <c r="A194" s="318" t="s">
        <v>511</v>
      </c>
      <c r="B194" s="318">
        <v>30</v>
      </c>
      <c r="C194" s="317" t="s">
        <v>861</v>
      </c>
    </row>
    <row r="195" spans="1:3" ht="14.25">
      <c r="A195" s="318" t="s">
        <v>511</v>
      </c>
      <c r="B195" s="318">
        <v>30</v>
      </c>
      <c r="C195" s="317" t="s">
        <v>861</v>
      </c>
    </row>
    <row r="196" spans="1:3" ht="14.25">
      <c r="A196" s="317" t="s">
        <v>511</v>
      </c>
      <c r="B196" s="317">
        <v>30</v>
      </c>
      <c r="C196" s="317" t="s">
        <v>861</v>
      </c>
    </row>
    <row r="197" spans="1:3" ht="14.25">
      <c r="A197" s="318" t="s">
        <v>511</v>
      </c>
      <c r="B197" s="318">
        <v>30</v>
      </c>
      <c r="C197" s="317" t="s">
        <v>861</v>
      </c>
    </row>
    <row r="198" spans="1:3" ht="14.25">
      <c r="A198" s="318" t="s">
        <v>511</v>
      </c>
      <c r="B198" s="318">
        <v>30</v>
      </c>
      <c r="C198" s="317" t="s">
        <v>861</v>
      </c>
    </row>
    <row r="199" spans="1:3" ht="14.25">
      <c r="A199" s="318" t="s">
        <v>511</v>
      </c>
      <c r="B199" s="318">
        <v>30</v>
      </c>
      <c r="C199" s="317" t="s">
        <v>861</v>
      </c>
    </row>
    <row r="200" spans="1:3" ht="14.25">
      <c r="A200" s="318" t="s">
        <v>668</v>
      </c>
      <c r="B200" s="318">
        <v>52</v>
      </c>
      <c r="C200" s="317" t="s">
        <v>861</v>
      </c>
    </row>
    <row r="201" spans="1:3" ht="14.25">
      <c r="A201" s="318" t="s">
        <v>668</v>
      </c>
      <c r="B201" s="318">
        <v>52</v>
      </c>
      <c r="C201" s="317" t="s">
        <v>861</v>
      </c>
    </row>
    <row r="202" spans="1:3" ht="14.25">
      <c r="A202" s="318" t="s">
        <v>512</v>
      </c>
      <c r="B202" s="318">
        <v>38</v>
      </c>
      <c r="C202" s="317" t="s">
        <v>861</v>
      </c>
    </row>
    <row r="203" spans="1:3" ht="14.25">
      <c r="A203" s="318" t="s">
        <v>512</v>
      </c>
      <c r="B203" s="318">
        <v>38</v>
      </c>
      <c r="C203" s="317" t="s">
        <v>861</v>
      </c>
    </row>
    <row r="204" spans="1:3" ht="14.25">
      <c r="A204" s="318" t="s">
        <v>512</v>
      </c>
      <c r="B204" s="318">
        <v>38</v>
      </c>
      <c r="C204" s="317" t="s">
        <v>861</v>
      </c>
    </row>
    <row r="205" spans="1:3" ht="14.25">
      <c r="A205" s="318" t="s">
        <v>512</v>
      </c>
      <c r="B205" s="318">
        <v>38</v>
      </c>
      <c r="C205" s="317" t="s">
        <v>861</v>
      </c>
    </row>
    <row r="206" spans="1:3" ht="14.25">
      <c r="A206" s="318" t="s">
        <v>512</v>
      </c>
      <c r="B206" s="318">
        <v>38</v>
      </c>
      <c r="C206" s="317" t="s">
        <v>861</v>
      </c>
    </row>
    <row r="207" spans="1:3" ht="14.25">
      <c r="A207" s="318" t="s">
        <v>512</v>
      </c>
      <c r="B207" s="318">
        <v>38</v>
      </c>
      <c r="C207" s="317" t="s">
        <v>861</v>
      </c>
    </row>
    <row r="208" spans="1:3" ht="14.25">
      <c r="A208" s="318" t="s">
        <v>512</v>
      </c>
      <c r="B208" s="318">
        <v>38</v>
      </c>
      <c r="C208" s="317" t="s">
        <v>861</v>
      </c>
    </row>
    <row r="209" spans="1:3" ht="14.25">
      <c r="A209" s="318" t="s">
        <v>512</v>
      </c>
      <c r="B209" s="318">
        <v>38</v>
      </c>
      <c r="C209" s="317" t="s">
        <v>861</v>
      </c>
    </row>
    <row r="210" spans="1:3" ht="14.25">
      <c r="A210" s="318" t="s">
        <v>512</v>
      </c>
      <c r="B210" s="318">
        <v>38</v>
      </c>
      <c r="C210" s="317" t="s">
        <v>861</v>
      </c>
    </row>
    <row r="211" spans="1:3" ht="14.25">
      <c r="A211" s="318" t="s">
        <v>512</v>
      </c>
      <c r="B211" s="318">
        <v>38</v>
      </c>
      <c r="C211" s="317" t="s">
        <v>861</v>
      </c>
    </row>
    <row r="212" spans="1:3" ht="14.25">
      <c r="A212" s="317" t="s">
        <v>512</v>
      </c>
      <c r="B212" s="317">
        <v>38</v>
      </c>
      <c r="C212" s="317" t="s">
        <v>861</v>
      </c>
    </row>
    <row r="213" spans="1:3" ht="14.25">
      <c r="A213" s="318" t="s">
        <v>512</v>
      </c>
      <c r="B213" s="318">
        <v>38</v>
      </c>
      <c r="C213" s="317" t="s">
        <v>861</v>
      </c>
    </row>
    <row r="214" spans="1:3" ht="14.25">
      <c r="A214" s="318" t="s">
        <v>512</v>
      </c>
      <c r="B214" s="318">
        <v>38</v>
      </c>
      <c r="C214" s="317" t="s">
        <v>861</v>
      </c>
    </row>
    <row r="215" spans="1:3" ht="14.25">
      <c r="A215" s="318" t="s">
        <v>514</v>
      </c>
      <c r="B215" s="318">
        <v>75</v>
      </c>
      <c r="C215" s="317" t="s">
        <v>669</v>
      </c>
    </row>
    <row r="216" spans="1:3" ht="14.25">
      <c r="A216" s="318" t="s">
        <v>514</v>
      </c>
      <c r="B216" s="318">
        <v>75</v>
      </c>
      <c r="C216" s="317" t="s">
        <v>670</v>
      </c>
    </row>
    <row r="217" spans="1:3" ht="14.25">
      <c r="A217" s="318" t="s">
        <v>514</v>
      </c>
      <c r="B217" s="318">
        <v>75</v>
      </c>
      <c r="C217" s="317" t="s">
        <v>671</v>
      </c>
    </row>
    <row r="218" spans="1:3" ht="14.25">
      <c r="A218" s="318" t="s">
        <v>514</v>
      </c>
      <c r="B218" s="318">
        <v>75</v>
      </c>
      <c r="C218" s="317" t="s">
        <v>672</v>
      </c>
    </row>
    <row r="219" spans="1:3" ht="14.25">
      <c r="A219" s="318" t="s">
        <v>514</v>
      </c>
      <c r="B219" s="318">
        <v>75</v>
      </c>
      <c r="C219" s="317" t="s">
        <v>673</v>
      </c>
    </row>
    <row r="220" spans="1:3" ht="14.25">
      <c r="A220" s="318" t="s">
        <v>514</v>
      </c>
      <c r="B220" s="318">
        <v>75</v>
      </c>
      <c r="C220" s="317" t="s">
        <v>599</v>
      </c>
    </row>
    <row r="221" spans="1:3" ht="14.25">
      <c r="A221" s="318" t="s">
        <v>514</v>
      </c>
      <c r="B221" s="318">
        <v>75</v>
      </c>
      <c r="C221" s="317" t="s">
        <v>674</v>
      </c>
    </row>
    <row r="222" spans="1:3" ht="14.25">
      <c r="A222" s="318" t="s">
        <v>514</v>
      </c>
      <c r="B222" s="318">
        <v>75</v>
      </c>
      <c r="C222" s="317" t="s">
        <v>674</v>
      </c>
    </row>
    <row r="223" spans="1:3" ht="14.25">
      <c r="A223" s="318" t="s">
        <v>588</v>
      </c>
      <c r="B223" s="318">
        <v>55</v>
      </c>
      <c r="C223" s="317" t="s">
        <v>675</v>
      </c>
    </row>
    <row r="224" spans="1:3" ht="14.25">
      <c r="A224" s="317" t="s">
        <v>588</v>
      </c>
      <c r="B224" s="317">
        <v>55</v>
      </c>
      <c r="C224" s="317" t="s">
        <v>675</v>
      </c>
    </row>
    <row r="225" spans="1:3" ht="14.25">
      <c r="A225" s="318" t="s">
        <v>588</v>
      </c>
      <c r="B225" s="318">
        <v>55</v>
      </c>
      <c r="C225" s="317" t="s">
        <v>676</v>
      </c>
    </row>
    <row r="226" spans="1:3" ht="14.25">
      <c r="A226" s="318" t="s">
        <v>588</v>
      </c>
      <c r="B226" s="318">
        <v>55</v>
      </c>
      <c r="C226" s="317" t="s">
        <v>677</v>
      </c>
    </row>
    <row r="227" spans="1:3" ht="14.25">
      <c r="A227" s="318" t="s">
        <v>588</v>
      </c>
      <c r="B227" s="318">
        <v>55</v>
      </c>
      <c r="C227" s="317" t="s">
        <v>677</v>
      </c>
    </row>
    <row r="228" spans="1:3" ht="14.25">
      <c r="A228" s="318" t="s">
        <v>588</v>
      </c>
      <c r="B228" s="318">
        <v>55</v>
      </c>
      <c r="C228" s="317" t="s">
        <v>582</v>
      </c>
    </row>
    <row r="229" spans="1:3" ht="14.25">
      <c r="A229" s="318" t="s">
        <v>588</v>
      </c>
      <c r="B229" s="318">
        <v>55</v>
      </c>
      <c r="C229" s="317" t="s">
        <v>634</v>
      </c>
    </row>
    <row r="230" spans="1:3" ht="14.25">
      <c r="A230" s="318" t="s">
        <v>588</v>
      </c>
      <c r="B230" s="318">
        <v>55</v>
      </c>
      <c r="C230" s="317" t="s">
        <v>620</v>
      </c>
    </row>
    <row r="231" spans="1:3" ht="14.25">
      <c r="A231" s="318" t="s">
        <v>588</v>
      </c>
      <c r="B231" s="318">
        <v>55</v>
      </c>
      <c r="C231" s="317" t="s">
        <v>678</v>
      </c>
    </row>
    <row r="232" spans="1:3" ht="14.25">
      <c r="A232" s="318" t="s">
        <v>588</v>
      </c>
      <c r="B232" s="318">
        <v>55</v>
      </c>
      <c r="C232" s="317" t="s">
        <v>597</v>
      </c>
    </row>
    <row r="233" spans="1:3" ht="14.25">
      <c r="A233" s="318" t="s">
        <v>588</v>
      </c>
      <c r="B233" s="318">
        <v>55</v>
      </c>
      <c r="C233" s="317" t="s">
        <v>655</v>
      </c>
    </row>
    <row r="234" spans="1:3" ht="14.25">
      <c r="A234" s="318" t="s">
        <v>588</v>
      </c>
      <c r="B234" s="318">
        <v>55</v>
      </c>
      <c r="C234" s="317" t="s">
        <v>679</v>
      </c>
    </row>
    <row r="235" spans="1:3" ht="14.25">
      <c r="A235" s="318" t="s">
        <v>588</v>
      </c>
      <c r="B235" s="318">
        <v>55</v>
      </c>
      <c r="C235" s="317" t="s">
        <v>679</v>
      </c>
    </row>
    <row r="236" spans="1:3" ht="14.25">
      <c r="A236" s="318" t="s">
        <v>588</v>
      </c>
      <c r="B236" s="318">
        <v>55</v>
      </c>
      <c r="C236" s="317" t="s">
        <v>680</v>
      </c>
    </row>
    <row r="237" spans="1:3" ht="14.25">
      <c r="A237" s="318" t="s">
        <v>588</v>
      </c>
      <c r="B237" s="318">
        <v>55</v>
      </c>
      <c r="C237" s="317" t="s">
        <v>583</v>
      </c>
    </row>
    <row r="238" spans="1:3" ht="14.25">
      <c r="A238" s="318" t="s">
        <v>588</v>
      </c>
      <c r="B238" s="318">
        <v>55</v>
      </c>
      <c r="C238" s="317" t="s">
        <v>681</v>
      </c>
    </row>
    <row r="239" spans="1:3" ht="14.25">
      <c r="A239" s="317" t="s">
        <v>588</v>
      </c>
      <c r="B239" s="317">
        <v>55</v>
      </c>
      <c r="C239" s="317" t="s">
        <v>682</v>
      </c>
    </row>
    <row r="240" spans="1:3" ht="14.25">
      <c r="A240" s="318" t="s">
        <v>594</v>
      </c>
      <c r="B240" s="318">
        <v>73</v>
      </c>
      <c r="C240" s="317" t="s">
        <v>683</v>
      </c>
    </row>
    <row r="241" spans="1:3" ht="14.25">
      <c r="A241" s="318" t="s">
        <v>594</v>
      </c>
      <c r="B241" s="318">
        <v>73</v>
      </c>
      <c r="C241" s="317" t="s">
        <v>595</v>
      </c>
    </row>
    <row r="242" spans="1:3" ht="14.25">
      <c r="A242" s="318" t="s">
        <v>594</v>
      </c>
      <c r="B242" s="318">
        <v>73</v>
      </c>
      <c r="C242" s="317" t="s">
        <v>684</v>
      </c>
    </row>
    <row r="243" spans="1:3" ht="14.25">
      <c r="A243" s="318" t="s">
        <v>594</v>
      </c>
      <c r="B243" s="318">
        <v>73</v>
      </c>
      <c r="C243" s="317" t="s">
        <v>684</v>
      </c>
    </row>
    <row r="244" spans="1:3" ht="14.25">
      <c r="A244" s="318" t="s">
        <v>594</v>
      </c>
      <c r="B244" s="318">
        <v>73</v>
      </c>
      <c r="C244" s="317" t="s">
        <v>684</v>
      </c>
    </row>
    <row r="245" spans="1:3" ht="14.25">
      <c r="A245" s="317" t="s">
        <v>594</v>
      </c>
      <c r="B245" s="317">
        <v>73</v>
      </c>
      <c r="C245" s="317" t="s">
        <v>685</v>
      </c>
    </row>
    <row r="246" spans="1:3" ht="14.25">
      <c r="A246" s="318" t="s">
        <v>594</v>
      </c>
      <c r="B246" s="318">
        <v>73</v>
      </c>
      <c r="C246" s="317" t="s">
        <v>686</v>
      </c>
    </row>
    <row r="247" spans="1:3" ht="14.25">
      <c r="A247" s="318" t="s">
        <v>594</v>
      </c>
      <c r="B247" s="318">
        <v>73</v>
      </c>
      <c r="C247" s="317" t="s">
        <v>687</v>
      </c>
    </row>
    <row r="248" spans="1:3" ht="14.25">
      <c r="A248" s="318" t="s">
        <v>594</v>
      </c>
      <c r="B248" s="318">
        <v>73</v>
      </c>
      <c r="C248" s="317" t="s">
        <v>687</v>
      </c>
    </row>
    <row r="249" spans="1:3" ht="14.25">
      <c r="A249" s="318" t="s">
        <v>594</v>
      </c>
      <c r="B249" s="318">
        <v>73</v>
      </c>
      <c r="C249" s="317" t="s">
        <v>519</v>
      </c>
    </row>
    <row r="250" spans="1:3" ht="14.25">
      <c r="A250" s="318" t="s">
        <v>594</v>
      </c>
      <c r="B250" s="318">
        <v>73</v>
      </c>
      <c r="C250" s="317" t="s">
        <v>519</v>
      </c>
    </row>
    <row r="251" spans="1:3" ht="14.25">
      <c r="A251" s="318" t="s">
        <v>594</v>
      </c>
      <c r="B251" s="318">
        <v>73</v>
      </c>
      <c r="C251" s="317" t="s">
        <v>688</v>
      </c>
    </row>
    <row r="252" spans="1:3" ht="14.25">
      <c r="A252" s="318" t="s">
        <v>594</v>
      </c>
      <c r="B252" s="318">
        <v>73</v>
      </c>
      <c r="C252" s="317" t="s">
        <v>688</v>
      </c>
    </row>
    <row r="253" spans="1:3" ht="14.25">
      <c r="A253" s="318" t="s">
        <v>594</v>
      </c>
      <c r="B253" s="318">
        <v>73</v>
      </c>
      <c r="C253" s="317" t="s">
        <v>10</v>
      </c>
    </row>
    <row r="254" spans="1:3" ht="14.25">
      <c r="A254" s="318" t="s">
        <v>594</v>
      </c>
      <c r="B254" s="318">
        <v>73</v>
      </c>
      <c r="C254" s="317" t="s">
        <v>10</v>
      </c>
    </row>
    <row r="255" spans="1:3" ht="14.25">
      <c r="A255" s="317" t="s">
        <v>594</v>
      </c>
      <c r="B255" s="317">
        <v>73</v>
      </c>
      <c r="C255" s="317" t="s">
        <v>515</v>
      </c>
    </row>
    <row r="256" spans="1:3" ht="14.25">
      <c r="A256" s="317" t="s">
        <v>594</v>
      </c>
      <c r="B256" s="317">
        <v>73</v>
      </c>
      <c r="C256" s="317" t="s">
        <v>515</v>
      </c>
    </row>
    <row r="257" spans="1:3" ht="14.25">
      <c r="A257" s="318" t="s">
        <v>594</v>
      </c>
      <c r="B257" s="318">
        <v>73</v>
      </c>
      <c r="C257" s="317" t="s">
        <v>689</v>
      </c>
    </row>
    <row r="258" spans="1:3" ht="14.25">
      <c r="A258" s="318" t="s">
        <v>594</v>
      </c>
      <c r="B258" s="318">
        <v>73</v>
      </c>
      <c r="C258" s="317" t="s">
        <v>689</v>
      </c>
    </row>
    <row r="259" spans="1:3" ht="14.25">
      <c r="A259" s="318" t="s">
        <v>594</v>
      </c>
      <c r="B259" s="318">
        <v>73</v>
      </c>
      <c r="C259" s="317" t="s">
        <v>689</v>
      </c>
    </row>
    <row r="260" spans="1:3" ht="14.25">
      <c r="A260" s="318" t="s">
        <v>594</v>
      </c>
      <c r="B260" s="318">
        <v>73</v>
      </c>
      <c r="C260" s="317" t="s">
        <v>477</v>
      </c>
    </row>
    <row r="261" spans="1:3" ht="14.25">
      <c r="A261" s="318" t="s">
        <v>594</v>
      </c>
      <c r="B261" s="318">
        <v>73</v>
      </c>
      <c r="C261" s="317" t="s">
        <v>477</v>
      </c>
    </row>
    <row r="262" spans="1:3" ht="14.25">
      <c r="A262" s="318" t="s">
        <v>594</v>
      </c>
      <c r="B262" s="318">
        <v>73</v>
      </c>
      <c r="C262" s="317" t="s">
        <v>477</v>
      </c>
    </row>
    <row r="263" spans="1:3" ht="14.25">
      <c r="A263" s="318" t="s">
        <v>594</v>
      </c>
      <c r="B263" s="318">
        <v>73</v>
      </c>
      <c r="C263" s="317" t="s">
        <v>477</v>
      </c>
    </row>
    <row r="264" spans="1:3" ht="14.25">
      <c r="A264" s="317" t="s">
        <v>594</v>
      </c>
      <c r="B264" s="317">
        <v>73</v>
      </c>
      <c r="C264" s="317" t="s">
        <v>477</v>
      </c>
    </row>
    <row r="265" spans="1:3" ht="14.25">
      <c r="A265" s="318" t="s">
        <v>594</v>
      </c>
      <c r="B265" s="318">
        <v>73</v>
      </c>
      <c r="C265" s="317" t="s">
        <v>592</v>
      </c>
    </row>
    <row r="266" spans="1:3" ht="14.25">
      <c r="A266" s="318" t="s">
        <v>594</v>
      </c>
      <c r="B266" s="318">
        <v>73</v>
      </c>
      <c r="C266" s="317" t="s">
        <v>690</v>
      </c>
    </row>
    <row r="267" spans="1:3" ht="14.25">
      <c r="A267" s="318" t="s">
        <v>594</v>
      </c>
      <c r="B267" s="318">
        <v>73</v>
      </c>
      <c r="C267" s="317" t="s">
        <v>691</v>
      </c>
    </row>
    <row r="268" spans="1:3" ht="14.25">
      <c r="A268" s="318" t="s">
        <v>594</v>
      </c>
      <c r="B268" s="318">
        <v>73</v>
      </c>
      <c r="C268" s="317" t="s">
        <v>692</v>
      </c>
    </row>
    <row r="269" spans="1:3" ht="14.25">
      <c r="A269" s="318" t="s">
        <v>594</v>
      </c>
      <c r="B269" s="318">
        <v>73</v>
      </c>
      <c r="C269" s="317" t="s">
        <v>692</v>
      </c>
    </row>
    <row r="270" spans="1:3" ht="14.25">
      <c r="A270" s="318" t="s">
        <v>594</v>
      </c>
      <c r="B270" s="318">
        <v>73</v>
      </c>
      <c r="C270" s="317" t="s">
        <v>584</v>
      </c>
    </row>
    <row r="271" spans="1:3" ht="14.25">
      <c r="A271" s="318" t="s">
        <v>594</v>
      </c>
      <c r="B271" s="318">
        <v>73</v>
      </c>
      <c r="C271" s="317" t="s">
        <v>584</v>
      </c>
    </row>
    <row r="272" spans="1:3" ht="14.25">
      <c r="A272" s="318" t="s">
        <v>594</v>
      </c>
      <c r="B272" s="318">
        <v>73</v>
      </c>
      <c r="C272" s="317" t="s">
        <v>584</v>
      </c>
    </row>
    <row r="273" spans="1:3" ht="14.25">
      <c r="A273" s="318" t="s">
        <v>594</v>
      </c>
      <c r="B273" s="318">
        <v>73</v>
      </c>
      <c r="C273" s="317" t="s">
        <v>584</v>
      </c>
    </row>
    <row r="274" spans="1:3" ht="14.25">
      <c r="A274" s="317" t="s">
        <v>594</v>
      </c>
      <c r="B274" s="317">
        <v>73</v>
      </c>
      <c r="C274" s="317" t="s">
        <v>584</v>
      </c>
    </row>
    <row r="275" spans="1:3" ht="14.25">
      <c r="A275" s="317" t="s">
        <v>594</v>
      </c>
      <c r="B275" s="317">
        <v>73</v>
      </c>
      <c r="C275" s="317" t="s">
        <v>584</v>
      </c>
    </row>
    <row r="276" spans="1:3" ht="14.25">
      <c r="A276" s="318" t="s">
        <v>594</v>
      </c>
      <c r="B276" s="318">
        <v>73</v>
      </c>
      <c r="C276" s="317" t="s">
        <v>693</v>
      </c>
    </row>
    <row r="277" spans="1:3" ht="14.25">
      <c r="A277" s="318" t="s">
        <v>594</v>
      </c>
      <c r="B277" s="318">
        <v>73</v>
      </c>
      <c r="C277" s="317" t="s">
        <v>694</v>
      </c>
    </row>
    <row r="278" spans="1:3" ht="14.25">
      <c r="A278" s="318" t="s">
        <v>594</v>
      </c>
      <c r="B278" s="318">
        <v>73</v>
      </c>
      <c r="C278" s="317" t="s">
        <v>695</v>
      </c>
    </row>
    <row r="279" spans="1:3" ht="14.25">
      <c r="A279" s="318" t="s">
        <v>518</v>
      </c>
      <c r="B279" s="318">
        <v>74</v>
      </c>
      <c r="C279" s="317" t="s">
        <v>479</v>
      </c>
    </row>
    <row r="280" spans="1:3" ht="14.25">
      <c r="A280" s="318" t="s">
        <v>518</v>
      </c>
      <c r="B280" s="318">
        <v>74</v>
      </c>
      <c r="C280" s="317" t="s">
        <v>696</v>
      </c>
    </row>
    <row r="281" spans="1:3" ht="14.25">
      <c r="A281" s="318" t="s">
        <v>518</v>
      </c>
      <c r="B281" s="318">
        <v>74</v>
      </c>
      <c r="C281" s="317" t="s">
        <v>697</v>
      </c>
    </row>
    <row r="282" spans="1:3" ht="14.25">
      <c r="A282" s="317" t="s">
        <v>518</v>
      </c>
      <c r="B282" s="317">
        <v>74</v>
      </c>
      <c r="C282" s="317" t="s">
        <v>587</v>
      </c>
    </row>
    <row r="283" spans="1:3" ht="14.25">
      <c r="A283" s="318" t="s">
        <v>518</v>
      </c>
      <c r="B283" s="318">
        <v>74</v>
      </c>
      <c r="C283" s="317" t="s">
        <v>698</v>
      </c>
    </row>
    <row r="284" spans="1:3" ht="14.25">
      <c r="A284" s="318" t="s">
        <v>518</v>
      </c>
      <c r="B284" s="318">
        <v>74</v>
      </c>
      <c r="C284" s="317" t="s">
        <v>477</v>
      </c>
    </row>
    <row r="285" spans="1:3" ht="14.25">
      <c r="A285" s="318" t="s">
        <v>518</v>
      </c>
      <c r="B285" s="318">
        <v>74</v>
      </c>
      <c r="C285" s="317" t="s">
        <v>477</v>
      </c>
    </row>
    <row r="286" spans="1:3" ht="14.25">
      <c r="A286" s="317" t="s">
        <v>518</v>
      </c>
      <c r="B286" s="317">
        <v>74</v>
      </c>
      <c r="C286" s="317" t="s">
        <v>477</v>
      </c>
    </row>
    <row r="287" spans="1:3" ht="14.25">
      <c r="A287" s="318" t="s">
        <v>518</v>
      </c>
      <c r="B287" s="318">
        <v>74</v>
      </c>
      <c r="C287" s="317" t="s">
        <v>592</v>
      </c>
    </row>
    <row r="288" spans="1:3" ht="14.25">
      <c r="A288" s="318" t="s">
        <v>518</v>
      </c>
      <c r="B288" s="318">
        <v>74</v>
      </c>
      <c r="C288" s="317" t="s">
        <v>584</v>
      </c>
    </row>
    <row r="289" spans="1:3" ht="14.25">
      <c r="A289" s="318" t="s">
        <v>518</v>
      </c>
      <c r="B289" s="318">
        <v>74</v>
      </c>
      <c r="C289" s="317" t="s">
        <v>639</v>
      </c>
    </row>
    <row r="290" spans="1:3" ht="14.25">
      <c r="A290" s="318" t="s">
        <v>518</v>
      </c>
      <c r="B290" s="318">
        <v>74</v>
      </c>
      <c r="C290" s="317" t="s">
        <v>639</v>
      </c>
    </row>
    <row r="291" spans="1:3" ht="14.25">
      <c r="A291" s="318" t="s">
        <v>699</v>
      </c>
      <c r="B291" s="318">
        <v>58</v>
      </c>
      <c r="C291" s="317" t="s">
        <v>700</v>
      </c>
    </row>
    <row r="292" spans="1:3" ht="14.25">
      <c r="A292" s="318" t="s">
        <v>520</v>
      </c>
      <c r="B292" s="318">
        <v>76</v>
      </c>
      <c r="C292" s="317" t="s">
        <v>701</v>
      </c>
    </row>
    <row r="293" spans="1:3" ht="14.25">
      <c r="A293" s="318" t="s">
        <v>520</v>
      </c>
      <c r="B293" s="318">
        <v>76</v>
      </c>
      <c r="C293" s="317" t="s">
        <v>702</v>
      </c>
    </row>
    <row r="294" spans="1:3" ht="14.25">
      <c r="A294" s="318" t="s">
        <v>520</v>
      </c>
      <c r="B294" s="318">
        <v>76</v>
      </c>
      <c r="C294" s="317" t="s">
        <v>702</v>
      </c>
    </row>
    <row r="295" spans="1:3" ht="14.25">
      <c r="A295" s="318" t="s">
        <v>520</v>
      </c>
      <c r="B295" s="318">
        <v>76</v>
      </c>
      <c r="C295" s="317" t="s">
        <v>703</v>
      </c>
    </row>
    <row r="296" spans="1:3" ht="14.25">
      <c r="A296" s="318" t="s">
        <v>520</v>
      </c>
      <c r="B296" s="318">
        <v>76</v>
      </c>
      <c r="C296" s="317" t="s">
        <v>683</v>
      </c>
    </row>
    <row r="297" spans="1:3" ht="14.25">
      <c r="A297" s="318" t="s">
        <v>520</v>
      </c>
      <c r="B297" s="318">
        <v>76</v>
      </c>
      <c r="C297" s="317" t="s">
        <v>704</v>
      </c>
    </row>
    <row r="298" spans="1:3" ht="14.25">
      <c r="A298" s="318" t="s">
        <v>520</v>
      </c>
      <c r="B298" s="318">
        <v>76</v>
      </c>
      <c r="C298" s="317" t="s">
        <v>540</v>
      </c>
    </row>
    <row r="299" spans="1:3" ht="14.25">
      <c r="A299" s="318" t="s">
        <v>520</v>
      </c>
      <c r="B299" s="318">
        <v>76</v>
      </c>
      <c r="C299" s="317" t="s">
        <v>634</v>
      </c>
    </row>
    <row r="300" spans="1:3" ht="14.25">
      <c r="A300" s="318" t="s">
        <v>520</v>
      </c>
      <c r="B300" s="318">
        <v>76</v>
      </c>
      <c r="C300" s="317" t="s">
        <v>705</v>
      </c>
    </row>
    <row r="301" spans="1:3" ht="14.25">
      <c r="A301" s="318" t="s">
        <v>520</v>
      </c>
      <c r="B301" s="318">
        <v>76</v>
      </c>
      <c r="C301" s="317" t="s">
        <v>706</v>
      </c>
    </row>
    <row r="302" spans="1:3" ht="14.25">
      <c r="A302" s="318" t="s">
        <v>520</v>
      </c>
      <c r="B302" s="318">
        <v>76</v>
      </c>
      <c r="C302" s="317" t="s">
        <v>707</v>
      </c>
    </row>
    <row r="303" spans="1:3" ht="14.25">
      <c r="A303" s="318" t="s">
        <v>520</v>
      </c>
      <c r="B303" s="318">
        <v>76</v>
      </c>
      <c r="C303" s="317" t="s">
        <v>707</v>
      </c>
    </row>
    <row r="304" spans="1:3" ht="14.25">
      <c r="A304" s="318" t="s">
        <v>520</v>
      </c>
      <c r="B304" s="318">
        <v>76</v>
      </c>
      <c r="C304" s="317" t="s">
        <v>707</v>
      </c>
    </row>
    <row r="305" spans="1:3" ht="14.25">
      <c r="A305" s="318" t="s">
        <v>520</v>
      </c>
      <c r="B305" s="318">
        <v>76</v>
      </c>
      <c r="C305" s="317" t="s">
        <v>707</v>
      </c>
    </row>
    <row r="306" spans="1:3" ht="14.25">
      <c r="A306" s="318" t="s">
        <v>520</v>
      </c>
      <c r="B306" s="318">
        <v>76</v>
      </c>
      <c r="C306" s="317" t="s">
        <v>697</v>
      </c>
    </row>
    <row r="307" spans="1:3" ht="14.25">
      <c r="A307" s="317" t="s">
        <v>520</v>
      </c>
      <c r="B307" s="317">
        <v>76</v>
      </c>
      <c r="C307" s="317" t="s">
        <v>697</v>
      </c>
    </row>
    <row r="308" spans="1:3" ht="14.25">
      <c r="A308" s="318" t="s">
        <v>520</v>
      </c>
      <c r="B308" s="318">
        <v>76</v>
      </c>
      <c r="C308" s="317" t="s">
        <v>708</v>
      </c>
    </row>
    <row r="309" spans="1:3" ht="14.25">
      <c r="A309" s="318" t="s">
        <v>520</v>
      </c>
      <c r="B309" s="318">
        <v>76</v>
      </c>
      <c r="C309" s="317" t="s">
        <v>709</v>
      </c>
    </row>
    <row r="310" spans="1:3" ht="14.25">
      <c r="A310" s="318" t="s">
        <v>520</v>
      </c>
      <c r="B310" s="318">
        <v>76</v>
      </c>
      <c r="C310" s="317" t="s">
        <v>709</v>
      </c>
    </row>
    <row r="311" spans="1:3" ht="14.25">
      <c r="A311" s="317" t="s">
        <v>520</v>
      </c>
      <c r="B311" s="317">
        <v>76</v>
      </c>
      <c r="C311" s="317" t="s">
        <v>519</v>
      </c>
    </row>
    <row r="312" spans="1:3" ht="14.25">
      <c r="A312" s="318" t="s">
        <v>520</v>
      </c>
      <c r="B312" s="318">
        <v>76</v>
      </c>
      <c r="C312" s="317" t="s">
        <v>602</v>
      </c>
    </row>
    <row r="313" spans="1:3" ht="14.25">
      <c r="A313" s="318" t="s">
        <v>520</v>
      </c>
      <c r="B313" s="318">
        <v>76</v>
      </c>
      <c r="C313" s="317" t="s">
        <v>710</v>
      </c>
    </row>
    <row r="314" spans="1:3" ht="14.25">
      <c r="A314" s="318" t="s">
        <v>520</v>
      </c>
      <c r="B314" s="318">
        <v>76</v>
      </c>
      <c r="C314" s="317" t="s">
        <v>710</v>
      </c>
    </row>
    <row r="315" spans="1:3" ht="14.25">
      <c r="A315" s="318" t="s">
        <v>520</v>
      </c>
      <c r="B315" s="318">
        <v>76</v>
      </c>
      <c r="C315" s="317" t="s">
        <v>477</v>
      </c>
    </row>
    <row r="316" spans="1:3" ht="14.25">
      <c r="A316" s="318" t="s">
        <v>520</v>
      </c>
      <c r="B316" s="318">
        <v>76</v>
      </c>
      <c r="C316" s="317" t="s">
        <v>477</v>
      </c>
    </row>
    <row r="317" spans="1:3" ht="14.25">
      <c r="A317" s="317" t="s">
        <v>520</v>
      </c>
      <c r="B317" s="317">
        <v>76</v>
      </c>
      <c r="C317" s="317" t="s">
        <v>650</v>
      </c>
    </row>
    <row r="318" spans="1:3" ht="14.25">
      <c r="A318" s="318" t="s">
        <v>520</v>
      </c>
      <c r="B318" s="318">
        <v>76</v>
      </c>
      <c r="C318" s="317" t="s">
        <v>711</v>
      </c>
    </row>
    <row r="319" spans="1:3" ht="14.25">
      <c r="A319" s="318" t="s">
        <v>520</v>
      </c>
      <c r="B319" s="318">
        <v>76</v>
      </c>
      <c r="C319" s="317" t="s">
        <v>711</v>
      </c>
    </row>
    <row r="320" spans="1:3" ht="14.25">
      <c r="A320" s="318" t="s">
        <v>520</v>
      </c>
      <c r="B320" s="318">
        <v>76</v>
      </c>
      <c r="C320" s="317" t="s">
        <v>584</v>
      </c>
    </row>
    <row r="321" spans="1:3" ht="14.25">
      <c r="A321" s="318" t="s">
        <v>520</v>
      </c>
      <c r="B321" s="318">
        <v>76</v>
      </c>
      <c r="C321" s="317" t="s">
        <v>712</v>
      </c>
    </row>
    <row r="322" spans="1:3" ht="14.25">
      <c r="A322" s="318" t="s">
        <v>713</v>
      </c>
      <c r="B322" s="318">
        <v>11</v>
      </c>
      <c r="C322" s="317" t="s">
        <v>500</v>
      </c>
    </row>
    <row r="323" spans="1:3" ht="14.25">
      <c r="A323" s="318" t="s">
        <v>713</v>
      </c>
      <c r="B323" s="318">
        <v>11</v>
      </c>
      <c r="C323" s="317" t="s">
        <v>500</v>
      </c>
    </row>
    <row r="324" spans="1:3" ht="14.25">
      <c r="A324" s="317" t="s">
        <v>713</v>
      </c>
      <c r="B324" s="317">
        <v>11</v>
      </c>
      <c r="C324" s="317" t="s">
        <v>500</v>
      </c>
    </row>
    <row r="325" spans="1:3" ht="14.25">
      <c r="A325" s="318" t="s">
        <v>713</v>
      </c>
      <c r="B325" s="318">
        <v>11</v>
      </c>
      <c r="C325" s="317" t="s">
        <v>599</v>
      </c>
    </row>
    <row r="326" spans="1:3" ht="14.25">
      <c r="A326" s="318" t="s">
        <v>713</v>
      </c>
      <c r="B326" s="318">
        <v>11</v>
      </c>
      <c r="C326" s="317" t="s">
        <v>660</v>
      </c>
    </row>
    <row r="327" spans="1:3" ht="14.25">
      <c r="A327" s="318" t="s">
        <v>713</v>
      </c>
      <c r="B327" s="318">
        <v>11</v>
      </c>
      <c r="C327" s="317" t="s">
        <v>584</v>
      </c>
    </row>
    <row r="328" spans="1:3" ht="14.25">
      <c r="A328" s="317" t="s">
        <v>604</v>
      </c>
      <c r="B328" s="317">
        <v>45</v>
      </c>
      <c r="C328" s="317" t="s">
        <v>584</v>
      </c>
    </row>
    <row r="329" spans="1:3" ht="14.25">
      <c r="A329" s="318" t="s">
        <v>522</v>
      </c>
      <c r="B329" s="318">
        <v>2</v>
      </c>
      <c r="C329" s="317" t="s">
        <v>475</v>
      </c>
    </row>
    <row r="330" spans="1:3" ht="14.25">
      <c r="A330" s="318" t="s">
        <v>522</v>
      </c>
      <c r="B330" s="318">
        <v>2</v>
      </c>
      <c r="C330" s="317" t="s">
        <v>714</v>
      </c>
    </row>
    <row r="331" spans="1:3" ht="14.25">
      <c r="A331" s="318" t="s">
        <v>522</v>
      </c>
      <c r="B331" s="318">
        <v>2</v>
      </c>
      <c r="C331" s="317" t="s">
        <v>715</v>
      </c>
    </row>
    <row r="332" spans="1:3" ht="14.25">
      <c r="A332" s="318" t="s">
        <v>524</v>
      </c>
      <c r="B332" s="318">
        <v>6</v>
      </c>
      <c r="C332" s="317" t="s">
        <v>716</v>
      </c>
    </row>
    <row r="333" spans="1:3" ht="14.25">
      <c r="A333" s="318" t="s">
        <v>524</v>
      </c>
      <c r="B333" s="318">
        <v>6</v>
      </c>
      <c r="C333" s="317" t="s">
        <v>611</v>
      </c>
    </row>
    <row r="334" spans="1:3" ht="14.25">
      <c r="A334" s="318" t="s">
        <v>524</v>
      </c>
      <c r="B334" s="318">
        <v>6</v>
      </c>
      <c r="C334" s="317" t="s">
        <v>611</v>
      </c>
    </row>
    <row r="335" spans="1:3" ht="14.25">
      <c r="A335" s="317" t="s">
        <v>524</v>
      </c>
      <c r="B335" s="317">
        <v>6</v>
      </c>
      <c r="C335" s="317" t="s">
        <v>611</v>
      </c>
    </row>
    <row r="336" spans="1:3" ht="14.25">
      <c r="A336" s="318" t="s">
        <v>524</v>
      </c>
      <c r="B336" s="318">
        <v>6</v>
      </c>
      <c r="C336" s="317" t="s">
        <v>529</v>
      </c>
    </row>
    <row r="337" spans="1:3" ht="14.25">
      <c r="A337" s="318" t="s">
        <v>524</v>
      </c>
      <c r="B337" s="318">
        <v>6</v>
      </c>
      <c r="C337" s="317" t="s">
        <v>717</v>
      </c>
    </row>
    <row r="338" spans="1:3" ht="14.25">
      <c r="A338" s="318" t="s">
        <v>524</v>
      </c>
      <c r="B338" s="318">
        <v>6</v>
      </c>
      <c r="C338" s="317" t="s">
        <v>662</v>
      </c>
    </row>
    <row r="339" spans="1:3" ht="14.25">
      <c r="A339" s="318" t="s">
        <v>524</v>
      </c>
      <c r="B339" s="318">
        <v>6</v>
      </c>
      <c r="C339" s="317" t="s">
        <v>662</v>
      </c>
    </row>
    <row r="340" spans="1:3" ht="14.25">
      <c r="A340" s="318" t="s">
        <v>524</v>
      </c>
      <c r="B340" s="318">
        <v>6</v>
      </c>
      <c r="C340" s="317" t="s">
        <v>662</v>
      </c>
    </row>
    <row r="341" spans="1:3" ht="14.25">
      <c r="A341" s="318" t="s">
        <v>524</v>
      </c>
      <c r="B341" s="318">
        <v>6</v>
      </c>
      <c r="C341" s="317" t="s">
        <v>662</v>
      </c>
    </row>
    <row r="342" spans="1:3" ht="14.25">
      <c r="A342" s="317" t="s">
        <v>524</v>
      </c>
      <c r="B342" s="317">
        <v>6</v>
      </c>
      <c r="C342" s="317" t="s">
        <v>662</v>
      </c>
    </row>
    <row r="343" spans="1:3" ht="14.25">
      <c r="A343" s="318" t="s">
        <v>524</v>
      </c>
      <c r="B343" s="318">
        <v>6</v>
      </c>
      <c r="C343" s="317" t="s">
        <v>718</v>
      </c>
    </row>
    <row r="344" spans="1:3" ht="14.25">
      <c r="A344" s="318" t="s">
        <v>524</v>
      </c>
      <c r="B344" s="318">
        <v>6</v>
      </c>
      <c r="C344" s="317" t="s">
        <v>11</v>
      </c>
    </row>
    <row r="345" spans="1:3" ht="14.25">
      <c r="A345" s="318" t="s">
        <v>531</v>
      </c>
      <c r="B345" s="318">
        <v>16</v>
      </c>
      <c r="C345" s="317" t="s">
        <v>719</v>
      </c>
    </row>
    <row r="346" spans="1:3" ht="14.25">
      <c r="A346" s="318" t="s">
        <v>531</v>
      </c>
      <c r="B346" s="318">
        <v>16</v>
      </c>
      <c r="C346" s="317" t="s">
        <v>617</v>
      </c>
    </row>
    <row r="347" spans="1:3" ht="14.25">
      <c r="A347" s="318" t="s">
        <v>531</v>
      </c>
      <c r="B347" s="318">
        <v>16</v>
      </c>
      <c r="C347" s="317" t="s">
        <v>33</v>
      </c>
    </row>
    <row r="348" spans="1:3" ht="14.25">
      <c r="A348" s="318" t="s">
        <v>531</v>
      </c>
      <c r="B348" s="318">
        <v>16</v>
      </c>
      <c r="C348" s="317" t="s">
        <v>720</v>
      </c>
    </row>
    <row r="349" spans="1:3" ht="14.25">
      <c r="A349" s="318" t="s">
        <v>531</v>
      </c>
      <c r="B349" s="318">
        <v>16</v>
      </c>
      <c r="C349" s="317" t="s">
        <v>721</v>
      </c>
    </row>
    <row r="350" spans="1:3" ht="14.25">
      <c r="A350" s="318" t="s">
        <v>619</v>
      </c>
      <c r="B350" s="318">
        <v>28</v>
      </c>
      <c r="C350" s="317" t="s">
        <v>722</v>
      </c>
    </row>
    <row r="351" spans="1:3" ht="14.25">
      <c r="A351" s="317" t="s">
        <v>533</v>
      </c>
      <c r="B351" s="317">
        <v>26</v>
      </c>
      <c r="C351" s="317" t="s">
        <v>540</v>
      </c>
    </row>
    <row r="352" spans="1:3" ht="14.25">
      <c r="A352" s="317" t="s">
        <v>533</v>
      </c>
      <c r="B352" s="317">
        <v>26</v>
      </c>
      <c r="C352" s="317" t="s">
        <v>515</v>
      </c>
    </row>
    <row r="353" spans="1:3" ht="14.25">
      <c r="A353" s="318" t="s">
        <v>723</v>
      </c>
      <c r="B353" s="318">
        <v>33</v>
      </c>
      <c r="C353" s="317" t="s">
        <v>861</v>
      </c>
    </row>
    <row r="354" spans="1:3" ht="14.25">
      <c r="A354" s="318" t="s">
        <v>723</v>
      </c>
      <c r="B354" s="318">
        <v>33</v>
      </c>
      <c r="C354" s="317" t="s">
        <v>861</v>
      </c>
    </row>
    <row r="355" spans="1:3" ht="14.25">
      <c r="A355" s="318" t="s">
        <v>724</v>
      </c>
      <c r="B355" s="318">
        <v>70</v>
      </c>
      <c r="C355" s="317" t="s">
        <v>637</v>
      </c>
    </row>
    <row r="356" spans="1:3" ht="14.25">
      <c r="A356" s="318" t="s">
        <v>724</v>
      </c>
      <c r="B356" s="318">
        <v>70</v>
      </c>
      <c r="C356" s="317" t="s">
        <v>637</v>
      </c>
    </row>
    <row r="357" spans="1:3" ht="14.25">
      <c r="A357" s="318" t="s">
        <v>724</v>
      </c>
      <c r="B357" s="318">
        <v>70</v>
      </c>
      <c r="C357" s="317" t="s">
        <v>705</v>
      </c>
    </row>
    <row r="358" spans="1:3" ht="14.25">
      <c r="A358" s="318" t="s">
        <v>724</v>
      </c>
      <c r="B358" s="318">
        <v>70</v>
      </c>
      <c r="C358" s="317" t="s">
        <v>707</v>
      </c>
    </row>
    <row r="359" spans="1:3" ht="14.25">
      <c r="A359" s="318" t="s">
        <v>724</v>
      </c>
      <c r="B359" s="318">
        <v>70</v>
      </c>
      <c r="C359" s="317" t="s">
        <v>697</v>
      </c>
    </row>
    <row r="360" spans="1:3" ht="14.25">
      <c r="A360" s="317" t="s">
        <v>724</v>
      </c>
      <c r="B360" s="317">
        <v>70</v>
      </c>
      <c r="C360" s="317" t="s">
        <v>697</v>
      </c>
    </row>
    <row r="361" spans="1:3" ht="14.25">
      <c r="A361" s="318" t="s">
        <v>724</v>
      </c>
      <c r="B361" s="318">
        <v>70</v>
      </c>
      <c r="C361" s="317" t="s">
        <v>595</v>
      </c>
    </row>
    <row r="362" spans="1:3" ht="14.25">
      <c r="A362" s="318" t="s">
        <v>724</v>
      </c>
      <c r="B362" s="318">
        <v>70</v>
      </c>
      <c r="C362" s="317" t="s">
        <v>725</v>
      </c>
    </row>
    <row r="363" spans="1:3" ht="14.25">
      <c r="A363" s="318" t="s">
        <v>724</v>
      </c>
      <c r="B363" s="318">
        <v>70</v>
      </c>
      <c r="C363" s="317" t="s">
        <v>726</v>
      </c>
    </row>
    <row r="364" spans="1:3" ht="14.25">
      <c r="A364" s="318" t="s">
        <v>724</v>
      </c>
      <c r="B364" s="318">
        <v>70</v>
      </c>
      <c r="C364" s="317" t="s">
        <v>686</v>
      </c>
    </row>
    <row r="365" spans="1:3" ht="14.25">
      <c r="A365" s="318" t="s">
        <v>724</v>
      </c>
      <c r="B365" s="318">
        <v>70</v>
      </c>
      <c r="C365" s="317" t="s">
        <v>686</v>
      </c>
    </row>
    <row r="366" spans="1:3" ht="14.25">
      <c r="A366" s="318" t="s">
        <v>724</v>
      </c>
      <c r="B366" s="318">
        <v>70</v>
      </c>
      <c r="C366" s="317" t="s">
        <v>686</v>
      </c>
    </row>
    <row r="367" spans="1:3" ht="14.25">
      <c r="A367" s="317" t="s">
        <v>724</v>
      </c>
      <c r="B367" s="317">
        <v>70</v>
      </c>
      <c r="C367" s="317" t="s">
        <v>686</v>
      </c>
    </row>
    <row r="368" spans="1:3" ht="14.25">
      <c r="A368" s="318" t="s">
        <v>724</v>
      </c>
      <c r="B368" s="318">
        <v>70</v>
      </c>
      <c r="C368" s="317" t="s">
        <v>727</v>
      </c>
    </row>
    <row r="369" spans="1:3" ht="14.25">
      <c r="A369" s="318" t="s">
        <v>724</v>
      </c>
      <c r="B369" s="318">
        <v>70</v>
      </c>
      <c r="C369" s="317" t="s">
        <v>687</v>
      </c>
    </row>
    <row r="370" spans="1:3" ht="14.25">
      <c r="A370" s="318" t="s">
        <v>724</v>
      </c>
      <c r="B370" s="318">
        <v>70</v>
      </c>
      <c r="C370" s="317" t="s">
        <v>710</v>
      </c>
    </row>
    <row r="371" spans="1:3" ht="14.25">
      <c r="A371" s="318" t="s">
        <v>536</v>
      </c>
      <c r="B371" s="318">
        <v>87</v>
      </c>
      <c r="C371" s="317" t="s">
        <v>862</v>
      </c>
    </row>
    <row r="372" spans="1:3" ht="14.25">
      <c r="A372" s="318" t="s">
        <v>536</v>
      </c>
      <c r="B372" s="318">
        <v>87</v>
      </c>
      <c r="C372" s="317" t="s">
        <v>862</v>
      </c>
    </row>
    <row r="373" spans="1:3" ht="14.25">
      <c r="A373" s="318" t="s">
        <v>536</v>
      </c>
      <c r="B373" s="318">
        <v>87</v>
      </c>
      <c r="C373" s="317" t="s">
        <v>862</v>
      </c>
    </row>
    <row r="374" spans="1:3" ht="14.25">
      <c r="A374" s="318" t="s">
        <v>536</v>
      </c>
      <c r="B374" s="318">
        <v>87</v>
      </c>
      <c r="C374" s="317" t="s">
        <v>862</v>
      </c>
    </row>
    <row r="375" spans="1:3" ht="14.25">
      <c r="A375" s="318" t="s">
        <v>536</v>
      </c>
      <c r="B375" s="318">
        <v>87</v>
      </c>
      <c r="C375" s="317" t="s">
        <v>862</v>
      </c>
    </row>
    <row r="376" spans="1:3" ht="14.25">
      <c r="A376" s="318" t="s">
        <v>536</v>
      </c>
      <c r="B376" s="318">
        <v>87</v>
      </c>
      <c r="C376" s="317" t="s">
        <v>862</v>
      </c>
    </row>
    <row r="377" spans="1:3" ht="14.25">
      <c r="A377" s="318" t="s">
        <v>536</v>
      </c>
      <c r="B377" s="318">
        <v>87</v>
      </c>
      <c r="C377" s="317" t="s">
        <v>862</v>
      </c>
    </row>
    <row r="378" spans="1:3" ht="14.25">
      <c r="A378" s="318" t="s">
        <v>536</v>
      </c>
      <c r="B378" s="318">
        <v>87</v>
      </c>
      <c r="C378" s="317" t="s">
        <v>862</v>
      </c>
    </row>
    <row r="379" spans="1:3" ht="14.25">
      <c r="A379" s="318" t="s">
        <v>536</v>
      </c>
      <c r="B379" s="318">
        <v>87</v>
      </c>
      <c r="C379" s="317" t="s">
        <v>862</v>
      </c>
    </row>
    <row r="380" spans="1:3" ht="14.25">
      <c r="A380" s="318" t="s">
        <v>536</v>
      </c>
      <c r="B380" s="318">
        <v>87</v>
      </c>
      <c r="C380" s="317" t="s">
        <v>862</v>
      </c>
    </row>
    <row r="381" spans="1:3" ht="14.25">
      <c r="A381" s="318" t="s">
        <v>536</v>
      </c>
      <c r="B381" s="318">
        <v>87</v>
      </c>
      <c r="C381" s="317" t="s">
        <v>862</v>
      </c>
    </row>
    <row r="382" spans="1:3" ht="14.25">
      <c r="A382" s="318" t="s">
        <v>536</v>
      </c>
      <c r="B382" s="318">
        <v>87</v>
      </c>
      <c r="C382" s="317" t="s">
        <v>862</v>
      </c>
    </row>
    <row r="383" spans="1:3" ht="14.25">
      <c r="A383" s="318" t="s">
        <v>536</v>
      </c>
      <c r="B383" s="318">
        <v>87</v>
      </c>
      <c r="C383" s="317" t="s">
        <v>862</v>
      </c>
    </row>
    <row r="384" spans="1:3" ht="14.25">
      <c r="A384" s="318" t="s">
        <v>536</v>
      </c>
      <c r="B384" s="318">
        <v>87</v>
      </c>
      <c r="C384" s="317" t="s">
        <v>862</v>
      </c>
    </row>
    <row r="385" spans="1:3" ht="14.25">
      <c r="A385" s="318" t="s">
        <v>536</v>
      </c>
      <c r="B385" s="318">
        <v>87</v>
      </c>
      <c r="C385" s="317" t="s">
        <v>862</v>
      </c>
    </row>
    <row r="386" spans="1:3" ht="14.25">
      <c r="A386" s="318" t="s">
        <v>536</v>
      </c>
      <c r="B386" s="318">
        <v>87</v>
      </c>
      <c r="C386" s="317" t="s">
        <v>862</v>
      </c>
    </row>
    <row r="387" spans="1:3" ht="14.25">
      <c r="A387" s="318" t="s">
        <v>536</v>
      </c>
      <c r="B387" s="318">
        <v>87</v>
      </c>
      <c r="C387" s="317" t="s">
        <v>862</v>
      </c>
    </row>
    <row r="388" spans="1:3" ht="14.25">
      <c r="A388" s="318" t="s">
        <v>536</v>
      </c>
      <c r="B388" s="318">
        <v>87</v>
      </c>
      <c r="C388" s="317" t="s">
        <v>862</v>
      </c>
    </row>
    <row r="389" spans="1:3" ht="14.25">
      <c r="A389" s="318" t="s">
        <v>536</v>
      </c>
      <c r="B389" s="318">
        <v>87</v>
      </c>
      <c r="C389" s="317" t="s">
        <v>862</v>
      </c>
    </row>
    <row r="390" spans="1:3" ht="14.25">
      <c r="A390" s="318" t="s">
        <v>536</v>
      </c>
      <c r="B390" s="318">
        <v>87</v>
      </c>
      <c r="C390" s="317" t="s">
        <v>862</v>
      </c>
    </row>
    <row r="391" spans="1:3" ht="14.25">
      <c r="A391" s="318" t="s">
        <v>536</v>
      </c>
      <c r="B391" s="318">
        <v>87</v>
      </c>
      <c r="C391" s="317" t="s">
        <v>862</v>
      </c>
    </row>
    <row r="392" spans="1:3" ht="14.25">
      <c r="A392" s="318" t="s">
        <v>536</v>
      </c>
      <c r="B392" s="318">
        <v>87</v>
      </c>
      <c r="C392" s="317" t="s">
        <v>862</v>
      </c>
    </row>
    <row r="393" spans="1:3" ht="14.25">
      <c r="A393" s="318" t="s">
        <v>536</v>
      </c>
      <c r="B393" s="318">
        <v>87</v>
      </c>
      <c r="C393" s="317" t="s">
        <v>862</v>
      </c>
    </row>
    <row r="394" spans="1:3" ht="14.25">
      <c r="A394" s="318" t="s">
        <v>536</v>
      </c>
      <c r="B394" s="318">
        <v>87</v>
      </c>
      <c r="C394" s="317" t="s">
        <v>862</v>
      </c>
    </row>
    <row r="395" spans="1:3" ht="14.25">
      <c r="A395" s="318" t="s">
        <v>536</v>
      </c>
      <c r="B395" s="318">
        <v>87</v>
      </c>
      <c r="C395" s="317" t="s">
        <v>862</v>
      </c>
    </row>
    <row r="396" spans="1:3" ht="14.25">
      <c r="A396" s="318" t="s">
        <v>536</v>
      </c>
      <c r="B396" s="318">
        <v>87</v>
      </c>
      <c r="C396" s="317" t="s">
        <v>862</v>
      </c>
    </row>
    <row r="397" spans="1:3" ht="14.25">
      <c r="A397" s="318" t="s">
        <v>536</v>
      </c>
      <c r="B397" s="318">
        <v>87</v>
      </c>
      <c r="C397" s="317" t="s">
        <v>862</v>
      </c>
    </row>
    <row r="398" spans="1:3" ht="14.25">
      <c r="A398" s="318" t="s">
        <v>536</v>
      </c>
      <c r="B398" s="318">
        <v>87</v>
      </c>
      <c r="C398" s="317" t="s">
        <v>862</v>
      </c>
    </row>
    <row r="399" spans="1:3" ht="14.25">
      <c r="A399" s="318" t="s">
        <v>536</v>
      </c>
      <c r="B399" s="318">
        <v>87</v>
      </c>
      <c r="C399" s="317" t="s">
        <v>862</v>
      </c>
    </row>
    <row r="400" spans="1:3" ht="14.25">
      <c r="A400" s="318" t="s">
        <v>536</v>
      </c>
      <c r="B400" s="318">
        <v>87</v>
      </c>
      <c r="C400" s="317" t="s">
        <v>862</v>
      </c>
    </row>
    <row r="401" spans="1:3" ht="14.25">
      <c r="A401" s="318" t="s">
        <v>536</v>
      </c>
      <c r="B401" s="318">
        <v>87</v>
      </c>
      <c r="C401" s="317" t="s">
        <v>862</v>
      </c>
    </row>
    <row r="402" spans="1:3" ht="14.25">
      <c r="A402" s="318" t="s">
        <v>536</v>
      </c>
      <c r="B402" s="318">
        <v>87</v>
      </c>
      <c r="C402" s="317" t="s">
        <v>862</v>
      </c>
    </row>
    <row r="403" spans="1:3" ht="14.25">
      <c r="A403" s="318" t="s">
        <v>536</v>
      </c>
      <c r="B403" s="318">
        <v>87</v>
      </c>
      <c r="C403" s="317" t="s">
        <v>862</v>
      </c>
    </row>
    <row r="404" spans="1:3" ht="14.25">
      <c r="A404" s="318" t="s">
        <v>536</v>
      </c>
      <c r="B404" s="318">
        <v>87</v>
      </c>
      <c r="C404" s="317" t="s">
        <v>862</v>
      </c>
    </row>
    <row r="405" spans="1:3" ht="14.25">
      <c r="A405" s="318" t="s">
        <v>536</v>
      </c>
      <c r="B405" s="318">
        <v>87</v>
      </c>
      <c r="C405" s="317" t="s">
        <v>862</v>
      </c>
    </row>
    <row r="406" spans="1:3" ht="14.25">
      <c r="A406" s="318" t="s">
        <v>536</v>
      </c>
      <c r="B406" s="318">
        <v>87</v>
      </c>
      <c r="C406" s="317" t="s">
        <v>862</v>
      </c>
    </row>
    <row r="407" spans="1:3" ht="14.25">
      <c r="A407" s="318" t="s">
        <v>536</v>
      </c>
      <c r="B407" s="318">
        <v>87</v>
      </c>
      <c r="C407" s="317" t="s">
        <v>862</v>
      </c>
    </row>
    <row r="408" spans="1:3" ht="14.25">
      <c r="A408" s="318" t="s">
        <v>536</v>
      </c>
      <c r="B408" s="318">
        <v>87</v>
      </c>
      <c r="C408" s="317" t="s">
        <v>862</v>
      </c>
    </row>
    <row r="409" spans="1:3" ht="14.25">
      <c r="A409" s="317" t="s">
        <v>536</v>
      </c>
      <c r="B409" s="317">
        <v>87</v>
      </c>
      <c r="C409" s="317" t="s">
        <v>862</v>
      </c>
    </row>
    <row r="410" spans="1:3" ht="14.25">
      <c r="A410" s="317" t="s">
        <v>536</v>
      </c>
      <c r="B410" s="317">
        <v>87</v>
      </c>
      <c r="C410" s="317" t="s">
        <v>862</v>
      </c>
    </row>
    <row r="411" spans="1:3" ht="14.25">
      <c r="A411" s="317" t="s">
        <v>536</v>
      </c>
      <c r="B411" s="317">
        <v>87</v>
      </c>
      <c r="C411" s="317" t="s">
        <v>862</v>
      </c>
    </row>
    <row r="412" spans="1:3" ht="14.25">
      <c r="A412" s="318" t="s">
        <v>536</v>
      </c>
      <c r="B412" s="318">
        <v>87</v>
      </c>
      <c r="C412" s="317" t="s">
        <v>862</v>
      </c>
    </row>
    <row r="413" spans="1:3" ht="14.25">
      <c r="A413" s="318" t="s">
        <v>536</v>
      </c>
      <c r="B413" s="318">
        <v>87</v>
      </c>
      <c r="C413" s="317" t="s">
        <v>862</v>
      </c>
    </row>
    <row r="414" spans="1:3" ht="14.25">
      <c r="A414" s="317" t="s">
        <v>536</v>
      </c>
      <c r="B414" s="317">
        <v>87</v>
      </c>
      <c r="C414" s="317" t="s">
        <v>862</v>
      </c>
    </row>
    <row r="415" spans="1:3" ht="14.25">
      <c r="A415" s="318" t="s">
        <v>536</v>
      </c>
      <c r="B415" s="318">
        <v>87</v>
      </c>
      <c r="C415" s="317" t="s">
        <v>862</v>
      </c>
    </row>
    <row r="416" spans="1:3" ht="14.25">
      <c r="A416" s="318" t="s">
        <v>536</v>
      </c>
      <c r="B416" s="318">
        <v>87</v>
      </c>
      <c r="C416" s="317" t="s">
        <v>862</v>
      </c>
    </row>
    <row r="417" spans="1:3" ht="14.25">
      <c r="A417" s="318" t="s">
        <v>536</v>
      </c>
      <c r="B417" s="318">
        <v>87</v>
      </c>
      <c r="C417" s="317" t="s">
        <v>862</v>
      </c>
    </row>
    <row r="418" spans="1:3" ht="14.25">
      <c r="A418" s="318" t="s">
        <v>536</v>
      </c>
      <c r="B418" s="318">
        <v>87</v>
      </c>
      <c r="C418" s="317" t="s">
        <v>862</v>
      </c>
    </row>
    <row r="419" spans="1:3" ht="14.25">
      <c r="A419" s="318" t="s">
        <v>536</v>
      </c>
      <c r="B419" s="318">
        <v>87</v>
      </c>
      <c r="C419" s="317" t="s">
        <v>862</v>
      </c>
    </row>
    <row r="420" spans="1:3" ht="14.25">
      <c r="A420" s="317" t="s">
        <v>536</v>
      </c>
      <c r="B420" s="317">
        <v>87</v>
      </c>
      <c r="C420" s="317" t="s">
        <v>862</v>
      </c>
    </row>
    <row r="421" spans="1:3" ht="14.25">
      <c r="A421" s="318" t="s">
        <v>536</v>
      </c>
      <c r="B421" s="318">
        <v>87</v>
      </c>
      <c r="C421" s="317" t="s">
        <v>862</v>
      </c>
    </row>
    <row r="422" spans="1:3" ht="14.25">
      <c r="A422" s="318" t="s">
        <v>536</v>
      </c>
      <c r="B422" s="318">
        <v>87</v>
      </c>
      <c r="C422" s="317" t="s">
        <v>862</v>
      </c>
    </row>
    <row r="423" spans="1:3" ht="14.25">
      <c r="A423" s="318" t="s">
        <v>536</v>
      </c>
      <c r="B423" s="318">
        <v>87</v>
      </c>
      <c r="C423" s="317" t="s">
        <v>862</v>
      </c>
    </row>
    <row r="424" spans="1:3" ht="14.25">
      <c r="A424" s="318" t="s">
        <v>536</v>
      </c>
      <c r="B424" s="318">
        <v>87</v>
      </c>
      <c r="C424" s="317" t="s">
        <v>862</v>
      </c>
    </row>
    <row r="425" spans="1:3" ht="14.25">
      <c r="A425" s="318" t="s">
        <v>536</v>
      </c>
      <c r="B425" s="318">
        <v>87</v>
      </c>
      <c r="C425" s="317" t="s">
        <v>862</v>
      </c>
    </row>
    <row r="426" spans="1:3" ht="14.25">
      <c r="A426" s="318" t="s">
        <v>536</v>
      </c>
      <c r="B426" s="318">
        <v>87</v>
      </c>
      <c r="C426" s="317" t="s">
        <v>862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7" fitToWidth="1" horizontalDpi="600" verticalDpi="600" orientation="portrait" paperSize="9" scale="76" r:id="rId1"/>
  <headerFooter alignWithMargins="0">
    <oddHeader>&amp;C&amp;"Arial,Fett"&amp;12&amp;EZuordnung von Hilfen zu den Trägern - RSD B - Oktober  2013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102</v>
      </c>
      <c r="B1" s="116"/>
      <c r="C1" s="119"/>
      <c r="D1" s="120" t="s">
        <v>150</v>
      </c>
      <c r="E1" s="121"/>
      <c r="F1" s="126" t="s">
        <v>66</v>
      </c>
      <c r="G1" s="126" t="s">
        <v>114</v>
      </c>
      <c r="I1" s="116"/>
      <c r="J1" s="116"/>
      <c r="K1" s="132"/>
      <c r="L1" s="116"/>
    </row>
    <row r="2" spans="1:12" ht="12.75">
      <c r="A2" s="136" t="s">
        <v>115</v>
      </c>
      <c r="B2" s="103" t="s">
        <v>38</v>
      </c>
      <c r="C2" s="298" t="s">
        <v>449</v>
      </c>
      <c r="E2" s="299" t="s">
        <v>450</v>
      </c>
      <c r="F2" s="4" t="s">
        <v>451</v>
      </c>
      <c r="G2" s="127" t="s">
        <v>452</v>
      </c>
      <c r="I2" s="129" t="s">
        <v>118</v>
      </c>
      <c r="J2" s="103" t="s">
        <v>255</v>
      </c>
      <c r="K2" s="133"/>
      <c r="L2" s="103" t="s">
        <v>117</v>
      </c>
    </row>
    <row r="3" spans="1:12" ht="13.5" thickBot="1">
      <c r="A3" s="136" t="s">
        <v>116</v>
      </c>
      <c r="B3" s="104"/>
      <c r="C3" s="123" t="s">
        <v>147</v>
      </c>
      <c r="D3" s="124" t="s">
        <v>148</v>
      </c>
      <c r="E3" s="125" t="s">
        <v>109</v>
      </c>
      <c r="F3" s="127" t="s">
        <v>453</v>
      </c>
      <c r="G3" s="128" t="s">
        <v>453</v>
      </c>
      <c r="I3" s="130" t="s">
        <v>119</v>
      </c>
      <c r="J3" s="104" t="s">
        <v>256</v>
      </c>
      <c r="K3" s="134" t="s">
        <v>86</v>
      </c>
      <c r="L3" s="104" t="s">
        <v>87</v>
      </c>
    </row>
    <row r="4" spans="1:13" ht="25.5">
      <c r="A4" s="26" t="s">
        <v>226</v>
      </c>
      <c r="B4" s="215" t="s">
        <v>390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386</v>
      </c>
      <c r="I4" s="16" t="s">
        <v>312</v>
      </c>
      <c r="J4" s="131">
        <v>80</v>
      </c>
      <c r="K4" s="81" t="s">
        <v>209</v>
      </c>
      <c r="L4" s="73"/>
      <c r="M4" s="27" t="s">
        <v>89</v>
      </c>
    </row>
    <row r="5" spans="1:13" ht="12.75">
      <c r="A5" s="26" t="s">
        <v>227</v>
      </c>
      <c r="B5" s="27" t="s">
        <v>305</v>
      </c>
      <c r="C5" s="25">
        <v>4</v>
      </c>
      <c r="D5" s="30">
        <v>1</v>
      </c>
      <c r="E5" s="118">
        <f aca="true" t="shared" si="0" ref="E5:E12">SUM(C5:D5)</f>
        <v>5</v>
      </c>
      <c r="F5" s="58">
        <v>5</v>
      </c>
      <c r="G5" s="87">
        <f>SUM(E5-F5)</f>
        <v>0</v>
      </c>
      <c r="H5" s="244" t="s">
        <v>386</v>
      </c>
      <c r="I5" s="16" t="s">
        <v>313</v>
      </c>
      <c r="J5" s="82">
        <v>81</v>
      </c>
      <c r="K5" s="81" t="s">
        <v>210</v>
      </c>
      <c r="L5" s="50">
        <v>3907.05</v>
      </c>
      <c r="M5" s="27" t="s">
        <v>89</v>
      </c>
    </row>
    <row r="6" spans="1:13" ht="12.75">
      <c r="A6" s="26" t="s">
        <v>227</v>
      </c>
      <c r="B6" s="27" t="s">
        <v>306</v>
      </c>
      <c r="C6" s="25"/>
      <c r="D6" s="30"/>
      <c r="E6" s="118">
        <f t="shared" si="0"/>
        <v>0</v>
      </c>
      <c r="F6" s="58"/>
      <c r="G6" s="87">
        <f>SUM(E6-F6)</f>
        <v>0</v>
      </c>
      <c r="H6" s="244" t="s">
        <v>386</v>
      </c>
      <c r="I6" s="16" t="s">
        <v>314</v>
      </c>
      <c r="J6" s="82">
        <v>88</v>
      </c>
      <c r="K6" s="81" t="s">
        <v>211</v>
      </c>
      <c r="L6" s="50"/>
      <c r="M6" s="27" t="s">
        <v>89</v>
      </c>
    </row>
    <row r="7" spans="1:13" ht="12.75">
      <c r="A7" s="26" t="s">
        <v>228</v>
      </c>
      <c r="B7" s="27" t="s">
        <v>460</v>
      </c>
      <c r="C7" s="25"/>
      <c r="D7" s="30"/>
      <c r="E7" s="118">
        <f t="shared" si="0"/>
        <v>0</v>
      </c>
      <c r="F7" s="58"/>
      <c r="G7" s="87">
        <f>SUM(E7-F7)</f>
        <v>0</v>
      </c>
      <c r="H7" s="244" t="s">
        <v>386</v>
      </c>
      <c r="I7" s="16" t="s">
        <v>315</v>
      </c>
      <c r="J7" s="82">
        <v>82</v>
      </c>
      <c r="K7" s="81" t="s">
        <v>212</v>
      </c>
      <c r="L7" s="50"/>
      <c r="M7" s="27" t="s">
        <v>89</v>
      </c>
    </row>
    <row r="8" spans="1:13" ht="12.75">
      <c r="A8" s="26" t="s">
        <v>229</v>
      </c>
      <c r="B8" s="27" t="s">
        <v>188</v>
      </c>
      <c r="C8" s="25">
        <v>3</v>
      </c>
      <c r="D8" s="30">
        <v>1</v>
      </c>
      <c r="E8" s="118">
        <f t="shared" si="0"/>
        <v>4</v>
      </c>
      <c r="F8" s="58">
        <v>4</v>
      </c>
      <c r="G8" s="87">
        <f>SUM(E8-F8)</f>
        <v>0</v>
      </c>
      <c r="H8" s="244" t="s">
        <v>386</v>
      </c>
      <c r="I8" s="16" t="s">
        <v>120</v>
      </c>
      <c r="J8" s="82">
        <v>17</v>
      </c>
      <c r="K8" s="81" t="s">
        <v>63</v>
      </c>
      <c r="L8" s="50">
        <v>3031.05</v>
      </c>
      <c r="M8" s="27" t="s">
        <v>89</v>
      </c>
    </row>
    <row r="9" spans="1:13" ht="12.75">
      <c r="A9" s="26" t="s">
        <v>44</v>
      </c>
      <c r="B9" s="27" t="s">
        <v>207</v>
      </c>
      <c r="C9" s="25"/>
      <c r="D9" s="30">
        <v>1</v>
      </c>
      <c r="E9" s="118">
        <f t="shared" si="0"/>
        <v>1</v>
      </c>
      <c r="F9" s="58">
        <v>2</v>
      </c>
      <c r="G9" s="40">
        <f>SUM(E12+E10+E9-F9)</f>
        <v>0</v>
      </c>
      <c r="H9" s="244" t="s">
        <v>386</v>
      </c>
      <c r="I9" s="16" t="s">
        <v>121</v>
      </c>
      <c r="J9" s="82">
        <v>49</v>
      </c>
      <c r="K9" s="16" t="s">
        <v>213</v>
      </c>
      <c r="L9" s="50">
        <v>7028.13</v>
      </c>
      <c r="M9" s="27" t="s">
        <v>89</v>
      </c>
    </row>
    <row r="10" spans="1:13" ht="12.75">
      <c r="A10" s="26" t="s">
        <v>44</v>
      </c>
      <c r="B10" s="27" t="s">
        <v>208</v>
      </c>
      <c r="C10" s="25"/>
      <c r="D10" s="30">
        <v>1</v>
      </c>
      <c r="E10" s="118">
        <f t="shared" si="0"/>
        <v>1</v>
      </c>
      <c r="F10" s="42" t="s">
        <v>172</v>
      </c>
      <c r="G10" s="40" t="s">
        <v>174</v>
      </c>
      <c r="H10" s="244" t="s">
        <v>386</v>
      </c>
      <c r="I10" s="16" t="s">
        <v>121</v>
      </c>
      <c r="J10" s="82">
        <v>50</v>
      </c>
      <c r="K10" s="81" t="s">
        <v>83</v>
      </c>
      <c r="L10" s="50">
        <v>5167.38</v>
      </c>
      <c r="M10" s="27" t="s">
        <v>89</v>
      </c>
    </row>
    <row r="11" spans="1:13" ht="12.75">
      <c r="A11" s="26" t="s">
        <v>76</v>
      </c>
      <c r="B11" s="27" t="s">
        <v>77</v>
      </c>
      <c r="C11" s="25">
        <v>4</v>
      </c>
      <c r="D11" s="30">
        <v>2</v>
      </c>
      <c r="E11" s="118">
        <f t="shared" si="0"/>
        <v>6</v>
      </c>
      <c r="F11" s="24">
        <v>6</v>
      </c>
      <c r="G11" s="87">
        <f>SUM(E11-F11)</f>
        <v>0</v>
      </c>
      <c r="H11" s="244" t="s">
        <v>386</v>
      </c>
      <c r="I11" s="16" t="s">
        <v>122</v>
      </c>
      <c r="J11" s="82">
        <v>15</v>
      </c>
      <c r="K11" s="81" t="s">
        <v>78</v>
      </c>
      <c r="L11" s="50">
        <v>7949.69</v>
      </c>
      <c r="M11" s="27" t="s">
        <v>89</v>
      </c>
    </row>
    <row r="12" spans="1:13" ht="13.5" thickBot="1">
      <c r="A12" s="75" t="s">
        <v>85</v>
      </c>
      <c r="B12" s="27" t="s">
        <v>311</v>
      </c>
      <c r="C12" s="141"/>
      <c r="D12" s="74"/>
      <c r="E12" s="220">
        <f t="shared" si="0"/>
        <v>0</v>
      </c>
      <c r="F12" s="139" t="s">
        <v>172</v>
      </c>
      <c r="G12" s="76" t="s">
        <v>174</v>
      </c>
      <c r="H12" s="244" t="s">
        <v>386</v>
      </c>
      <c r="I12" s="16" t="s">
        <v>121</v>
      </c>
      <c r="J12" s="140">
        <v>60</v>
      </c>
      <c r="K12" s="16" t="s">
        <v>84</v>
      </c>
      <c r="L12" s="70"/>
      <c r="M12" s="27" t="s">
        <v>89</v>
      </c>
    </row>
    <row r="13" spans="1:13" ht="5.25" customHeight="1" thickBot="1">
      <c r="A13" s="226"/>
      <c r="B13" s="225"/>
      <c r="C13" s="227" t="s">
        <v>125</v>
      </c>
      <c r="D13" s="228" t="s">
        <v>125</v>
      </c>
      <c r="E13" s="228" t="s">
        <v>125</v>
      </c>
      <c r="F13" s="229" t="s">
        <v>125</v>
      </c>
      <c r="G13" s="240" t="s">
        <v>125</v>
      </c>
      <c r="H13" s="245"/>
      <c r="I13" s="242"/>
      <c r="J13" s="229"/>
      <c r="K13" s="228"/>
      <c r="L13" s="230" t="s">
        <v>125</v>
      </c>
      <c r="M13" s="231"/>
    </row>
    <row r="14" spans="1:13" ht="12.75">
      <c r="A14" s="84" t="s">
        <v>231</v>
      </c>
      <c r="B14" t="s">
        <v>190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387</v>
      </c>
      <c r="I14" s="16" t="s">
        <v>222</v>
      </c>
      <c r="J14" s="131">
        <v>23</v>
      </c>
      <c r="K14" s="81" t="s">
        <v>195</v>
      </c>
      <c r="L14" s="73"/>
      <c r="M14" t="s">
        <v>89</v>
      </c>
    </row>
    <row r="15" spans="1:13" ht="12.75">
      <c r="A15" s="26" t="s">
        <v>231</v>
      </c>
      <c r="B15" t="s">
        <v>225</v>
      </c>
      <c r="C15" s="25">
        <v>1</v>
      </c>
      <c r="D15" s="30"/>
      <c r="E15" s="118">
        <f t="shared" si="1"/>
        <v>1</v>
      </c>
      <c r="F15" s="42" t="s">
        <v>172</v>
      </c>
      <c r="G15" s="40" t="s">
        <v>175</v>
      </c>
      <c r="H15" s="133" t="s">
        <v>388</v>
      </c>
      <c r="I15" s="16" t="s">
        <v>233</v>
      </c>
      <c r="J15" s="82">
        <v>18</v>
      </c>
      <c r="K15" s="81" t="s">
        <v>158</v>
      </c>
      <c r="L15" s="50">
        <v>2780.08</v>
      </c>
      <c r="M15" t="s">
        <v>89</v>
      </c>
    </row>
    <row r="16" spans="1:13" ht="12.75">
      <c r="A16" s="26" t="s">
        <v>231</v>
      </c>
      <c r="B16" t="s">
        <v>423</v>
      </c>
      <c r="C16" s="25"/>
      <c r="D16" s="30"/>
      <c r="E16" s="118">
        <f t="shared" si="1"/>
        <v>0</v>
      </c>
      <c r="F16" s="42" t="s">
        <v>172</v>
      </c>
      <c r="G16" s="87" t="s">
        <v>461</v>
      </c>
      <c r="H16" s="133" t="s">
        <v>389</v>
      </c>
      <c r="I16" s="16" t="s">
        <v>319</v>
      </c>
      <c r="J16" s="82">
        <v>19</v>
      </c>
      <c r="K16" s="81" t="s">
        <v>159</v>
      </c>
      <c r="L16" s="50"/>
      <c r="M16" t="s">
        <v>89</v>
      </c>
    </row>
    <row r="17" spans="1:13" ht="12.75">
      <c r="A17" s="26" t="s">
        <v>231</v>
      </c>
      <c r="B17" t="s">
        <v>424</v>
      </c>
      <c r="C17" s="25"/>
      <c r="D17" s="30"/>
      <c r="E17" s="118">
        <f t="shared" si="1"/>
        <v>0</v>
      </c>
      <c r="F17" s="42" t="s">
        <v>172</v>
      </c>
      <c r="G17" s="87" t="s">
        <v>462</v>
      </c>
      <c r="H17" s="133" t="s">
        <v>389</v>
      </c>
      <c r="I17" s="16" t="s">
        <v>320</v>
      </c>
      <c r="J17" s="82">
        <v>24</v>
      </c>
      <c r="K17" s="81" t="s">
        <v>321</v>
      </c>
      <c r="L17" s="50"/>
      <c r="M17" t="s">
        <v>89</v>
      </c>
    </row>
    <row r="18" spans="1:13" ht="12.75">
      <c r="A18" s="26" t="s">
        <v>230</v>
      </c>
      <c r="B18" t="s">
        <v>193</v>
      </c>
      <c r="C18" s="25">
        <v>6</v>
      </c>
      <c r="D18" s="30">
        <v>5</v>
      </c>
      <c r="E18" s="118">
        <f t="shared" si="1"/>
        <v>11</v>
      </c>
      <c r="F18" s="24">
        <v>36</v>
      </c>
      <c r="G18" s="40">
        <f>SUM(E19+E18-F18)</f>
        <v>0</v>
      </c>
      <c r="H18" s="133" t="s">
        <v>387</v>
      </c>
      <c r="I18" s="16" t="s">
        <v>215</v>
      </c>
      <c r="J18" s="82">
        <v>22</v>
      </c>
      <c r="K18" s="16" t="s">
        <v>194</v>
      </c>
      <c r="L18" s="70">
        <v>6791.26</v>
      </c>
      <c r="M18" t="s">
        <v>89</v>
      </c>
    </row>
    <row r="19" spans="1:13" ht="12.75">
      <c r="A19" s="84" t="s">
        <v>230</v>
      </c>
      <c r="B19" t="s">
        <v>45</v>
      </c>
      <c r="C19" s="25">
        <v>12</v>
      </c>
      <c r="D19" s="30">
        <v>13</v>
      </c>
      <c r="E19" s="118">
        <f t="shared" si="1"/>
        <v>25</v>
      </c>
      <c r="F19" s="42" t="s">
        <v>172</v>
      </c>
      <c r="G19" s="40" t="s">
        <v>382</v>
      </c>
      <c r="H19" s="133" t="s">
        <v>387</v>
      </c>
      <c r="I19" s="16" t="s">
        <v>215</v>
      </c>
      <c r="J19" s="82">
        <v>1</v>
      </c>
      <c r="K19" s="81" t="s">
        <v>57</v>
      </c>
      <c r="L19" s="70">
        <v>12454.4</v>
      </c>
      <c r="M19" t="s">
        <v>89</v>
      </c>
    </row>
    <row r="20" spans="1:13" ht="12.75">
      <c r="A20" s="75" t="s">
        <v>135</v>
      </c>
      <c r="B20" t="s">
        <v>316</v>
      </c>
      <c r="C20" s="25"/>
      <c r="D20" s="30"/>
      <c r="E20" s="118">
        <f t="shared" si="1"/>
        <v>0</v>
      </c>
      <c r="F20" s="58"/>
      <c r="G20" s="87">
        <f>SUM(E20-F20)</f>
        <v>0</v>
      </c>
      <c r="H20" s="133" t="s">
        <v>387</v>
      </c>
      <c r="I20" s="16" t="s">
        <v>154</v>
      </c>
      <c r="J20" s="82">
        <v>7</v>
      </c>
      <c r="K20" s="81" t="s">
        <v>136</v>
      </c>
      <c r="L20" s="70"/>
      <c r="M20" t="s">
        <v>89</v>
      </c>
    </row>
    <row r="21" spans="1:13" ht="12.75">
      <c r="A21" s="26" t="s">
        <v>46</v>
      </c>
      <c r="B21" t="s">
        <v>47</v>
      </c>
      <c r="C21" s="25">
        <v>6</v>
      </c>
      <c r="D21" s="30">
        <v>2</v>
      </c>
      <c r="E21" s="118">
        <f t="shared" si="1"/>
        <v>8</v>
      </c>
      <c r="F21" s="58">
        <v>8</v>
      </c>
      <c r="G21" s="87">
        <f>SUM(E21-F21)</f>
        <v>0</v>
      </c>
      <c r="H21" s="133" t="s">
        <v>387</v>
      </c>
      <c r="I21" s="16" t="s">
        <v>217</v>
      </c>
      <c r="J21" s="82">
        <v>8</v>
      </c>
      <c r="K21" s="81" t="s">
        <v>56</v>
      </c>
      <c r="L21" s="50">
        <v>4468.45</v>
      </c>
      <c r="M21" t="s">
        <v>89</v>
      </c>
    </row>
    <row r="22" spans="1:13" ht="12.75">
      <c r="A22" s="26" t="s">
        <v>48</v>
      </c>
      <c r="B22" t="s">
        <v>189</v>
      </c>
      <c r="C22" s="141">
        <v>12</v>
      </c>
      <c r="D22" s="74">
        <v>11</v>
      </c>
      <c r="E22" s="118">
        <f t="shared" si="1"/>
        <v>23</v>
      </c>
      <c r="F22" s="138">
        <v>23</v>
      </c>
      <c r="G22" s="87">
        <f>SUM(E22-F22)</f>
        <v>0</v>
      </c>
      <c r="H22" s="133" t="s">
        <v>387</v>
      </c>
      <c r="I22" s="16" t="s">
        <v>219</v>
      </c>
      <c r="J22" s="140">
        <v>9</v>
      </c>
      <c r="K22" s="81" t="s">
        <v>58</v>
      </c>
      <c r="L22" s="70">
        <v>14374.73</v>
      </c>
      <c r="M22" t="s">
        <v>89</v>
      </c>
    </row>
    <row r="23" spans="1:13" ht="13.5" thickBot="1">
      <c r="A23" s="75" t="s">
        <v>49</v>
      </c>
      <c r="B23" t="s">
        <v>50</v>
      </c>
      <c r="C23" s="141">
        <v>33</v>
      </c>
      <c r="D23" s="74">
        <v>23</v>
      </c>
      <c r="E23" s="220">
        <f t="shared" si="1"/>
        <v>56</v>
      </c>
      <c r="F23" s="138">
        <v>56</v>
      </c>
      <c r="G23" s="101">
        <f>SUM(E23-F23)</f>
        <v>0</v>
      </c>
      <c r="H23" s="133" t="s">
        <v>387</v>
      </c>
      <c r="I23" s="16" t="s">
        <v>220</v>
      </c>
      <c r="J23" s="140">
        <v>10</v>
      </c>
      <c r="K23" s="81" t="s">
        <v>59</v>
      </c>
      <c r="L23" s="70">
        <v>51102.04</v>
      </c>
      <c r="M23" t="s">
        <v>89</v>
      </c>
    </row>
    <row r="24" spans="1:13" ht="5.25" customHeight="1" thickBot="1">
      <c r="A24" s="232"/>
      <c r="B24" s="233"/>
      <c r="C24" s="228" t="s">
        <v>125</v>
      </c>
      <c r="D24" s="228" t="s">
        <v>125</v>
      </c>
      <c r="E24" s="228" t="s">
        <v>125</v>
      </c>
      <c r="F24" s="229" t="s">
        <v>125</v>
      </c>
      <c r="G24" s="240" t="s">
        <v>125</v>
      </c>
      <c r="H24" s="245"/>
      <c r="I24" s="242"/>
      <c r="J24" s="229"/>
      <c r="K24" s="228"/>
      <c r="L24" s="230" t="s">
        <v>125</v>
      </c>
      <c r="M24" s="231"/>
    </row>
    <row r="25" spans="1:13" ht="12.75">
      <c r="A25" s="84" t="s">
        <v>51</v>
      </c>
      <c r="B25" t="s">
        <v>142</v>
      </c>
      <c r="C25" s="117">
        <v>10</v>
      </c>
      <c r="D25" s="85">
        <v>1</v>
      </c>
      <c r="E25" s="118">
        <f>SUM(C25:D25)</f>
        <v>11</v>
      </c>
      <c r="F25" s="142">
        <v>12</v>
      </c>
      <c r="G25" s="87">
        <f>SUM(E15+E28+E25-F25)</f>
        <v>0</v>
      </c>
      <c r="H25" s="133" t="s">
        <v>388</v>
      </c>
      <c r="I25" s="16" t="s">
        <v>233</v>
      </c>
      <c r="J25" s="131">
        <v>20</v>
      </c>
      <c r="K25" s="16" t="s">
        <v>60</v>
      </c>
      <c r="L25" s="73">
        <v>24787.07</v>
      </c>
      <c r="M25" t="s">
        <v>89</v>
      </c>
    </row>
    <row r="26" spans="1:13" ht="12.75">
      <c r="A26" s="26" t="s">
        <v>51</v>
      </c>
      <c r="B26" t="s">
        <v>155</v>
      </c>
      <c r="C26" s="58" t="s">
        <v>124</v>
      </c>
      <c r="D26" s="58" t="s">
        <v>124</v>
      </c>
      <c r="E26" s="58" t="s">
        <v>124</v>
      </c>
      <c r="F26" s="42" t="s">
        <v>172</v>
      </c>
      <c r="G26" s="40" t="s">
        <v>175</v>
      </c>
      <c r="H26" s="133" t="s">
        <v>388</v>
      </c>
      <c r="I26" s="16" t="s">
        <v>233</v>
      </c>
      <c r="J26" s="82">
        <v>36</v>
      </c>
      <c r="K26" s="81" t="s">
        <v>139</v>
      </c>
      <c r="L26" s="50"/>
      <c r="M26" t="s">
        <v>89</v>
      </c>
    </row>
    <row r="27" spans="1:13" ht="12.75">
      <c r="A27" s="26" t="s">
        <v>51</v>
      </c>
      <c r="B27" t="s">
        <v>156</v>
      </c>
      <c r="C27" s="58" t="s">
        <v>124</v>
      </c>
      <c r="D27" s="58" t="s">
        <v>124</v>
      </c>
      <c r="E27" s="58" t="s">
        <v>124</v>
      </c>
      <c r="F27" s="42" t="s">
        <v>172</v>
      </c>
      <c r="G27" s="40" t="s">
        <v>175</v>
      </c>
      <c r="H27" s="133" t="s">
        <v>388</v>
      </c>
      <c r="I27" s="16" t="s">
        <v>233</v>
      </c>
      <c r="J27" s="82">
        <v>36</v>
      </c>
      <c r="K27" s="81" t="s">
        <v>140</v>
      </c>
      <c r="L27" s="50"/>
      <c r="M27" t="s">
        <v>89</v>
      </c>
    </row>
    <row r="28" spans="1:13" ht="13.5" thickBot="1">
      <c r="A28" s="75" t="s">
        <v>80</v>
      </c>
      <c r="B28" t="s">
        <v>79</v>
      </c>
      <c r="C28" s="141"/>
      <c r="D28" s="74"/>
      <c r="E28" s="138">
        <f>SUM(C28:D28)</f>
        <v>0</v>
      </c>
      <c r="F28" s="139" t="s">
        <v>172</v>
      </c>
      <c r="G28" s="76" t="s">
        <v>175</v>
      </c>
      <c r="H28" s="133" t="s">
        <v>388</v>
      </c>
      <c r="I28" s="16" t="s">
        <v>233</v>
      </c>
      <c r="J28" s="140">
        <v>36</v>
      </c>
      <c r="K28" s="81" t="s">
        <v>141</v>
      </c>
      <c r="L28" s="70"/>
      <c r="M28" t="s">
        <v>89</v>
      </c>
    </row>
    <row r="29" spans="1:13" ht="5.25" customHeight="1" thickBot="1">
      <c r="A29" s="232"/>
      <c r="B29" s="234"/>
      <c r="C29" s="228" t="s">
        <v>125</v>
      </c>
      <c r="D29" s="228" t="s">
        <v>125</v>
      </c>
      <c r="E29" s="228" t="s">
        <v>125</v>
      </c>
      <c r="F29" s="229" t="s">
        <v>125</v>
      </c>
      <c r="G29" s="240" t="s">
        <v>125</v>
      </c>
      <c r="H29" s="245"/>
      <c r="I29" s="235"/>
      <c r="J29" s="229"/>
      <c r="K29" s="236"/>
      <c r="L29" s="230" t="s">
        <v>125</v>
      </c>
      <c r="M29" s="231"/>
    </row>
    <row r="30" spans="1:13" ht="12.75">
      <c r="A30" s="84" t="s">
        <v>52</v>
      </c>
      <c r="B30" t="s">
        <v>322</v>
      </c>
      <c r="C30" s="117">
        <v>6</v>
      </c>
      <c r="D30" s="85">
        <v>6</v>
      </c>
      <c r="E30" s="118">
        <f>SUM(C30:D30)</f>
        <v>12</v>
      </c>
      <c r="F30" s="142">
        <v>28</v>
      </c>
      <c r="G30" s="87">
        <f>SUM(E40+E39+E38+E37+E33+E32+E31+E30-F30)</f>
        <v>0</v>
      </c>
      <c r="H30" s="133" t="s">
        <v>389</v>
      </c>
      <c r="I30" s="16" t="s">
        <v>247</v>
      </c>
      <c r="J30" s="131">
        <v>30</v>
      </c>
      <c r="K30" s="16" t="s">
        <v>64</v>
      </c>
      <c r="L30" s="73">
        <v>7677.67</v>
      </c>
      <c r="M30" t="s">
        <v>89</v>
      </c>
    </row>
    <row r="31" spans="1:13" ht="12.75">
      <c r="A31" s="26" t="s">
        <v>52</v>
      </c>
      <c r="B31" t="s">
        <v>399</v>
      </c>
      <c r="C31" s="25">
        <v>7</v>
      </c>
      <c r="D31" s="30">
        <v>5</v>
      </c>
      <c r="E31" s="58">
        <f>SUM(C31:D31)</f>
        <v>12</v>
      </c>
      <c r="F31" s="42" t="s">
        <v>172</v>
      </c>
      <c r="G31" s="40" t="s">
        <v>173</v>
      </c>
      <c r="H31" s="133" t="s">
        <v>389</v>
      </c>
      <c r="I31" s="16" t="s">
        <v>247</v>
      </c>
      <c r="J31" s="82">
        <v>38</v>
      </c>
      <c r="K31" s="81" t="s">
        <v>143</v>
      </c>
      <c r="L31" s="50">
        <v>17872.92</v>
      </c>
      <c r="M31" t="s">
        <v>89</v>
      </c>
    </row>
    <row r="32" spans="1:13" ht="12.75">
      <c r="A32" s="26" t="s">
        <v>52</v>
      </c>
      <c r="B32" t="s">
        <v>400</v>
      </c>
      <c r="C32" s="25"/>
      <c r="D32" s="30"/>
      <c r="E32" s="58">
        <f>SUM(C32:D32)</f>
        <v>0</v>
      </c>
      <c r="F32" s="42" t="s">
        <v>172</v>
      </c>
      <c r="G32" s="40" t="s">
        <v>173</v>
      </c>
      <c r="H32" s="133" t="s">
        <v>389</v>
      </c>
      <c r="I32" s="16" t="s">
        <v>247</v>
      </c>
      <c r="J32" s="82">
        <v>32</v>
      </c>
      <c r="K32" s="81" t="s">
        <v>61</v>
      </c>
      <c r="L32" s="50"/>
      <c r="M32" t="s">
        <v>89</v>
      </c>
    </row>
    <row r="33" spans="1:13" ht="12.75">
      <c r="A33" s="26" t="s">
        <v>52</v>
      </c>
      <c r="B33" t="s">
        <v>401</v>
      </c>
      <c r="C33" s="25"/>
      <c r="D33" s="30"/>
      <c r="E33" s="58">
        <f>SUM(C33:D33)</f>
        <v>0</v>
      </c>
      <c r="F33" s="42" t="s">
        <v>172</v>
      </c>
      <c r="G33" s="40" t="s">
        <v>173</v>
      </c>
      <c r="H33" s="133" t="s">
        <v>389</v>
      </c>
      <c r="I33" s="16" t="s">
        <v>247</v>
      </c>
      <c r="J33" s="82">
        <v>39</v>
      </c>
      <c r="K33" s="81" t="s">
        <v>267</v>
      </c>
      <c r="L33" s="50"/>
      <c r="M33" t="s">
        <v>89</v>
      </c>
    </row>
    <row r="34" spans="1:13" ht="12.75">
      <c r="A34" s="26" t="s">
        <v>52</v>
      </c>
      <c r="B34" t="s">
        <v>402</v>
      </c>
      <c r="C34" s="58" t="s">
        <v>124</v>
      </c>
      <c r="D34" s="58" t="s">
        <v>124</v>
      </c>
      <c r="E34" s="58" t="s">
        <v>124</v>
      </c>
      <c r="F34" s="42" t="s">
        <v>172</v>
      </c>
      <c r="G34" s="40" t="s">
        <v>173</v>
      </c>
      <c r="H34" s="133" t="s">
        <v>389</v>
      </c>
      <c r="I34" s="16" t="s">
        <v>247</v>
      </c>
      <c r="J34" s="170" t="s">
        <v>269</v>
      </c>
      <c r="K34" s="81" t="s">
        <v>74</v>
      </c>
      <c r="L34" s="50">
        <v>3483.88</v>
      </c>
      <c r="M34" t="s">
        <v>89</v>
      </c>
    </row>
    <row r="35" spans="1:13" ht="12.75">
      <c r="A35" s="26" t="s">
        <v>52</v>
      </c>
      <c r="B35" t="s">
        <v>403</v>
      </c>
      <c r="C35" s="58" t="s">
        <v>124</v>
      </c>
      <c r="D35" s="58" t="s">
        <v>124</v>
      </c>
      <c r="E35" s="58" t="s">
        <v>124</v>
      </c>
      <c r="F35" s="42" t="s">
        <v>172</v>
      </c>
      <c r="G35" s="40" t="s">
        <v>173</v>
      </c>
      <c r="H35" s="133" t="s">
        <v>389</v>
      </c>
      <c r="I35" s="16" t="s">
        <v>247</v>
      </c>
      <c r="J35" s="170" t="s">
        <v>269</v>
      </c>
      <c r="K35" s="81" t="s">
        <v>137</v>
      </c>
      <c r="L35" s="50">
        <v>262.78</v>
      </c>
      <c r="M35" t="s">
        <v>89</v>
      </c>
    </row>
    <row r="36" spans="1:13" ht="12.75">
      <c r="A36" s="75" t="s">
        <v>52</v>
      </c>
      <c r="B36" t="s">
        <v>404</v>
      </c>
      <c r="C36" s="138" t="s">
        <v>124</v>
      </c>
      <c r="D36" s="138" t="s">
        <v>124</v>
      </c>
      <c r="E36" s="138" t="s">
        <v>124</v>
      </c>
      <c r="F36" s="139" t="s">
        <v>172</v>
      </c>
      <c r="G36" s="76" t="s">
        <v>173</v>
      </c>
      <c r="H36" s="133" t="s">
        <v>389</v>
      </c>
      <c r="I36" s="16" t="s">
        <v>247</v>
      </c>
      <c r="J36" s="170" t="s">
        <v>269</v>
      </c>
      <c r="K36" s="81" t="s">
        <v>138</v>
      </c>
      <c r="L36" s="70">
        <v>52.8</v>
      </c>
      <c r="M36" t="s">
        <v>89</v>
      </c>
    </row>
    <row r="37" spans="1:13" ht="12.75">
      <c r="A37" s="75" t="s">
        <v>52</v>
      </c>
      <c r="B37" t="s">
        <v>405</v>
      </c>
      <c r="C37" s="25"/>
      <c r="D37" s="30">
        <v>1</v>
      </c>
      <c r="E37" s="58">
        <f>SUM(C37:D37)</f>
        <v>1</v>
      </c>
      <c r="F37" s="42" t="s">
        <v>172</v>
      </c>
      <c r="G37" s="40" t="s">
        <v>173</v>
      </c>
      <c r="H37" s="244" t="s">
        <v>389</v>
      </c>
      <c r="I37" s="16" t="s">
        <v>247</v>
      </c>
      <c r="J37" s="218">
        <v>51</v>
      </c>
      <c r="K37" s="81" t="s">
        <v>324</v>
      </c>
      <c r="L37" s="70"/>
      <c r="M37" t="s">
        <v>89</v>
      </c>
    </row>
    <row r="38" spans="1:13" ht="12.75">
      <c r="A38" s="75" t="s">
        <v>52</v>
      </c>
      <c r="B38" t="s">
        <v>406</v>
      </c>
      <c r="C38" s="25">
        <v>3</v>
      </c>
      <c r="D38" s="30"/>
      <c r="E38" s="58">
        <f>SUM(C38:D38)</f>
        <v>3</v>
      </c>
      <c r="F38" s="42" t="s">
        <v>172</v>
      </c>
      <c r="G38" s="40" t="s">
        <v>173</v>
      </c>
      <c r="H38" s="244" t="s">
        <v>389</v>
      </c>
      <c r="I38" s="16" t="s">
        <v>247</v>
      </c>
      <c r="J38" s="218">
        <v>52</v>
      </c>
      <c r="K38" s="81" t="s">
        <v>328</v>
      </c>
      <c r="L38" s="70"/>
      <c r="M38" t="s">
        <v>89</v>
      </c>
    </row>
    <row r="39" spans="1:13" ht="12.75">
      <c r="A39" s="75" t="s">
        <v>52</v>
      </c>
      <c r="B39" t="s">
        <v>407</v>
      </c>
      <c r="C39" s="25"/>
      <c r="D39" s="30"/>
      <c r="E39" s="58">
        <f>SUM(C39:D39)</f>
        <v>0</v>
      </c>
      <c r="F39" s="42" t="s">
        <v>172</v>
      </c>
      <c r="G39" s="40" t="s">
        <v>173</v>
      </c>
      <c r="H39" s="244" t="s">
        <v>389</v>
      </c>
      <c r="I39" s="16" t="s">
        <v>247</v>
      </c>
      <c r="J39" s="218">
        <v>53</v>
      </c>
      <c r="K39" s="81" t="s">
        <v>333</v>
      </c>
      <c r="L39" s="70"/>
      <c r="M39" t="s">
        <v>89</v>
      </c>
    </row>
    <row r="40" spans="1:13" ht="12.75">
      <c r="A40" s="75" t="s">
        <v>52</v>
      </c>
      <c r="B40" t="s">
        <v>408</v>
      </c>
      <c r="C40" s="25"/>
      <c r="D40" s="30"/>
      <c r="E40" s="58">
        <f>SUM(C40:D40)</f>
        <v>0</v>
      </c>
      <c r="F40" s="42" t="s">
        <v>172</v>
      </c>
      <c r="G40" s="40" t="s">
        <v>173</v>
      </c>
      <c r="H40" s="244" t="s">
        <v>389</v>
      </c>
      <c r="I40" s="16" t="s">
        <v>247</v>
      </c>
      <c r="J40" s="218">
        <v>54</v>
      </c>
      <c r="K40" s="81" t="s">
        <v>335</v>
      </c>
      <c r="L40" s="70"/>
      <c r="M40" t="s">
        <v>89</v>
      </c>
    </row>
    <row r="41" spans="1:13" ht="12.75">
      <c r="A41" s="75" t="s">
        <v>52</v>
      </c>
      <c r="B41" t="s">
        <v>409</v>
      </c>
      <c r="C41" s="58" t="s">
        <v>124</v>
      </c>
      <c r="D41" s="58" t="s">
        <v>124</v>
      </c>
      <c r="E41" s="58" t="s">
        <v>124</v>
      </c>
      <c r="F41" s="42" t="s">
        <v>172</v>
      </c>
      <c r="G41" s="40" t="s">
        <v>173</v>
      </c>
      <c r="H41" s="246" t="s">
        <v>389</v>
      </c>
      <c r="I41" s="16" t="s">
        <v>247</v>
      </c>
      <c r="J41" s="170" t="s">
        <v>334</v>
      </c>
      <c r="K41" s="81" t="s">
        <v>325</v>
      </c>
      <c r="L41" s="70"/>
      <c r="M41" t="s">
        <v>89</v>
      </c>
    </row>
    <row r="42" spans="1:13" ht="12.75">
      <c r="A42" s="75" t="s">
        <v>52</v>
      </c>
      <c r="B42" t="s">
        <v>410</v>
      </c>
      <c r="C42" s="58" t="s">
        <v>124</v>
      </c>
      <c r="D42" s="58" t="s">
        <v>124</v>
      </c>
      <c r="E42" s="58" t="s">
        <v>124</v>
      </c>
      <c r="F42" s="42" t="s">
        <v>172</v>
      </c>
      <c r="G42" s="40" t="s">
        <v>173</v>
      </c>
      <c r="H42" s="246" t="s">
        <v>389</v>
      </c>
      <c r="I42" s="16" t="s">
        <v>247</v>
      </c>
      <c r="J42" s="170" t="s">
        <v>334</v>
      </c>
      <c r="K42" s="81" t="s">
        <v>326</v>
      </c>
      <c r="L42" s="70"/>
      <c r="M42" t="s">
        <v>89</v>
      </c>
    </row>
    <row r="43" spans="1:13" ht="13.5" thickBot="1">
      <c r="A43" s="75" t="s">
        <v>52</v>
      </c>
      <c r="B43" t="s">
        <v>411</v>
      </c>
      <c r="C43" s="138" t="s">
        <v>124</v>
      </c>
      <c r="D43" s="138" t="s">
        <v>124</v>
      </c>
      <c r="E43" s="138" t="s">
        <v>124</v>
      </c>
      <c r="F43" s="139" t="s">
        <v>172</v>
      </c>
      <c r="G43" s="76" t="s">
        <v>173</v>
      </c>
      <c r="H43" s="246" t="s">
        <v>389</v>
      </c>
      <c r="I43" s="16" t="s">
        <v>247</v>
      </c>
      <c r="J43" s="237" t="s">
        <v>334</v>
      </c>
      <c r="K43" s="81" t="s">
        <v>327</v>
      </c>
      <c r="L43" s="70"/>
      <c r="M43" t="s">
        <v>89</v>
      </c>
    </row>
    <row r="44" spans="1:13" ht="5.25" customHeight="1" thickBot="1">
      <c r="A44" s="232"/>
      <c r="B44" s="233"/>
      <c r="C44" s="228" t="s">
        <v>125</v>
      </c>
      <c r="D44" s="228" t="s">
        <v>125</v>
      </c>
      <c r="E44" s="228" t="s">
        <v>125</v>
      </c>
      <c r="F44" s="229" t="s">
        <v>125</v>
      </c>
      <c r="G44" s="240" t="s">
        <v>125</v>
      </c>
      <c r="H44" s="245"/>
      <c r="I44" s="242"/>
      <c r="J44" s="229"/>
      <c r="K44" s="228"/>
      <c r="L44" s="230" t="s">
        <v>125</v>
      </c>
      <c r="M44" s="231"/>
    </row>
    <row r="45" spans="1:13" ht="12.75">
      <c r="A45" s="84" t="s">
        <v>53</v>
      </c>
      <c r="B45" t="s">
        <v>196</v>
      </c>
      <c r="C45" s="117">
        <v>15</v>
      </c>
      <c r="D45" s="85">
        <v>17</v>
      </c>
      <c r="E45" s="118">
        <f aca="true" t="shared" si="2" ref="E45:E56">SUM(C45:D45)</f>
        <v>32</v>
      </c>
      <c r="F45" s="118">
        <v>32</v>
      </c>
      <c r="G45" s="87">
        <f aca="true" t="shared" si="3" ref="G45:G51">SUM(E45-F45)</f>
        <v>0</v>
      </c>
      <c r="H45" s="244" t="s">
        <v>389</v>
      </c>
      <c r="I45" s="16" t="s">
        <v>349</v>
      </c>
      <c r="J45" s="131">
        <v>73</v>
      </c>
      <c r="K45" s="81" t="s">
        <v>467</v>
      </c>
      <c r="L45" s="73">
        <v>88115.75</v>
      </c>
      <c r="M45" t="s">
        <v>89</v>
      </c>
    </row>
    <row r="46" spans="1:13" ht="12.75">
      <c r="A46" s="26" t="s">
        <v>53</v>
      </c>
      <c r="B46" t="s">
        <v>197</v>
      </c>
      <c r="C46" s="25">
        <v>3</v>
      </c>
      <c r="D46" s="30">
        <v>2</v>
      </c>
      <c r="E46" s="58">
        <f t="shared" si="2"/>
        <v>5</v>
      </c>
      <c r="F46" s="58">
        <v>5</v>
      </c>
      <c r="G46" s="87">
        <f t="shared" si="3"/>
        <v>0</v>
      </c>
      <c r="H46" s="244" t="s">
        <v>389</v>
      </c>
      <c r="I46" s="16" t="s">
        <v>351</v>
      </c>
      <c r="J46" s="82">
        <v>74</v>
      </c>
      <c r="K46" s="81" t="s">
        <v>160</v>
      </c>
      <c r="L46" s="50">
        <v>4873.04</v>
      </c>
      <c r="M46" t="s">
        <v>89</v>
      </c>
    </row>
    <row r="47" spans="1:13" ht="12.75">
      <c r="A47" s="26" t="s">
        <v>53</v>
      </c>
      <c r="B47" t="s">
        <v>198</v>
      </c>
      <c r="C47" s="25">
        <v>2</v>
      </c>
      <c r="D47" s="30">
        <v>2</v>
      </c>
      <c r="E47" s="58">
        <f t="shared" si="2"/>
        <v>4</v>
      </c>
      <c r="F47" s="58">
        <v>4</v>
      </c>
      <c r="G47" s="87">
        <f t="shared" si="3"/>
        <v>0</v>
      </c>
      <c r="H47" s="244" t="s">
        <v>389</v>
      </c>
      <c r="I47" s="16" t="s">
        <v>352</v>
      </c>
      <c r="J47" s="82">
        <v>75</v>
      </c>
      <c r="K47" s="81" t="s">
        <v>161</v>
      </c>
      <c r="L47" s="50">
        <v>4285.26</v>
      </c>
      <c r="M47" t="s">
        <v>89</v>
      </c>
    </row>
    <row r="48" spans="1:13" ht="12.75">
      <c r="A48" s="26" t="s">
        <v>53</v>
      </c>
      <c r="B48" t="s">
        <v>199</v>
      </c>
      <c r="C48" s="25">
        <v>2</v>
      </c>
      <c r="D48" s="30">
        <v>10</v>
      </c>
      <c r="E48" s="58">
        <f t="shared" si="2"/>
        <v>12</v>
      </c>
      <c r="F48" s="58">
        <v>13</v>
      </c>
      <c r="G48" s="87">
        <f>SUM(E48+E16+E55-F48)</f>
        <v>0</v>
      </c>
      <c r="H48" s="244" t="s">
        <v>389</v>
      </c>
      <c r="I48" s="16" t="s">
        <v>319</v>
      </c>
      <c r="J48" s="82">
        <v>76</v>
      </c>
      <c r="K48" s="81" t="s">
        <v>162</v>
      </c>
      <c r="L48" s="50">
        <v>15195.06</v>
      </c>
      <c r="M48" t="s">
        <v>89</v>
      </c>
    </row>
    <row r="49" spans="1:13" ht="12.75">
      <c r="A49" s="26" t="s">
        <v>53</v>
      </c>
      <c r="B49" t="s">
        <v>341</v>
      </c>
      <c r="C49" s="25">
        <v>6</v>
      </c>
      <c r="D49" s="30">
        <v>2</v>
      </c>
      <c r="E49" s="58">
        <f t="shared" si="2"/>
        <v>8</v>
      </c>
      <c r="F49" s="58">
        <v>8</v>
      </c>
      <c r="G49" s="87">
        <f t="shared" si="3"/>
        <v>0</v>
      </c>
      <c r="H49" s="244" t="s">
        <v>389</v>
      </c>
      <c r="I49" s="16" t="s">
        <v>353</v>
      </c>
      <c r="J49" s="82">
        <v>55</v>
      </c>
      <c r="K49" s="81" t="s">
        <v>354</v>
      </c>
      <c r="L49" s="50">
        <v>19155.55</v>
      </c>
      <c r="M49" t="s">
        <v>89</v>
      </c>
    </row>
    <row r="50" spans="1:13" ht="12.75">
      <c r="A50" s="26" t="s">
        <v>53</v>
      </c>
      <c r="B50" t="s">
        <v>342</v>
      </c>
      <c r="C50" s="25"/>
      <c r="D50" s="30"/>
      <c r="E50" s="58">
        <f t="shared" si="2"/>
        <v>0</v>
      </c>
      <c r="F50" s="58"/>
      <c r="G50" s="87">
        <f t="shared" si="3"/>
        <v>0</v>
      </c>
      <c r="H50" s="244" t="s">
        <v>389</v>
      </c>
      <c r="I50" s="16" t="s">
        <v>355</v>
      </c>
      <c r="J50" s="82">
        <v>56</v>
      </c>
      <c r="K50" s="81" t="s">
        <v>356</v>
      </c>
      <c r="L50" s="50"/>
      <c r="M50" t="s">
        <v>89</v>
      </c>
    </row>
    <row r="51" spans="1:13" ht="12.75">
      <c r="A51" s="26" t="s">
        <v>53</v>
      </c>
      <c r="B51" t="s">
        <v>343</v>
      </c>
      <c r="C51" s="25">
        <v>1</v>
      </c>
      <c r="D51" s="30"/>
      <c r="E51" s="58">
        <f t="shared" si="2"/>
        <v>1</v>
      </c>
      <c r="F51" s="24">
        <v>1</v>
      </c>
      <c r="G51" s="87">
        <f t="shared" si="3"/>
        <v>0</v>
      </c>
      <c r="H51" s="244" t="s">
        <v>389</v>
      </c>
      <c r="I51" s="16" t="s">
        <v>357</v>
      </c>
      <c r="J51" s="82">
        <v>57</v>
      </c>
      <c r="K51" s="81" t="s">
        <v>358</v>
      </c>
      <c r="L51" s="50">
        <v>4109.36</v>
      </c>
      <c r="M51" t="s">
        <v>89</v>
      </c>
    </row>
    <row r="52" spans="1:13" ht="13.5" thickBot="1">
      <c r="A52" s="75" t="s">
        <v>53</v>
      </c>
      <c r="B52" t="s">
        <v>344</v>
      </c>
      <c r="C52" s="141"/>
      <c r="D52" s="74"/>
      <c r="E52" s="138">
        <f t="shared" si="2"/>
        <v>0</v>
      </c>
      <c r="F52" s="138"/>
      <c r="G52" s="101">
        <f>SUM(E52+E17+E56-F52)</f>
        <v>0</v>
      </c>
      <c r="H52" s="244" t="s">
        <v>389</v>
      </c>
      <c r="I52" s="16" t="s">
        <v>320</v>
      </c>
      <c r="J52" s="140">
        <v>58</v>
      </c>
      <c r="K52" s="81" t="s">
        <v>359</v>
      </c>
      <c r="L52" s="70"/>
      <c r="M52" t="s">
        <v>89</v>
      </c>
    </row>
    <row r="53" spans="1:13" ht="5.25" customHeight="1" thickBot="1">
      <c r="A53" s="232"/>
      <c r="B53" s="234"/>
      <c r="C53" s="228" t="s">
        <v>125</v>
      </c>
      <c r="D53" s="228" t="s">
        <v>125</v>
      </c>
      <c r="E53" s="228" t="s">
        <v>125</v>
      </c>
      <c r="F53" s="229" t="s">
        <v>125</v>
      </c>
      <c r="G53" s="240" t="s">
        <v>125</v>
      </c>
      <c r="H53" s="245"/>
      <c r="I53" s="235"/>
      <c r="J53" s="229"/>
      <c r="K53" s="236"/>
      <c r="L53" s="230" t="s">
        <v>125</v>
      </c>
      <c r="M53" s="231"/>
    </row>
    <row r="54" spans="1:13" ht="15">
      <c r="A54" s="84" t="s">
        <v>54</v>
      </c>
      <c r="B54" s="219" t="s">
        <v>360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4" t="s">
        <v>387</v>
      </c>
      <c r="I54" s="16" t="s">
        <v>249</v>
      </c>
      <c r="J54" s="131">
        <v>11</v>
      </c>
      <c r="K54" s="81" t="s">
        <v>62</v>
      </c>
      <c r="L54" s="73"/>
      <c r="M54" t="s">
        <v>89</v>
      </c>
    </row>
    <row r="55" spans="1:13" ht="15">
      <c r="A55" s="26" t="s">
        <v>54</v>
      </c>
      <c r="B55" s="219" t="s">
        <v>412</v>
      </c>
      <c r="C55" s="57"/>
      <c r="D55" s="30">
        <v>1</v>
      </c>
      <c r="E55" s="58">
        <f t="shared" si="2"/>
        <v>1</v>
      </c>
      <c r="F55" s="42" t="s">
        <v>172</v>
      </c>
      <c r="G55" s="87" t="s">
        <v>461</v>
      </c>
      <c r="H55" s="244" t="s">
        <v>389</v>
      </c>
      <c r="I55" s="71" t="s">
        <v>319</v>
      </c>
      <c r="J55" s="82">
        <v>45</v>
      </c>
      <c r="K55" s="81" t="s">
        <v>163</v>
      </c>
      <c r="L55" s="50">
        <v>3679.1</v>
      </c>
      <c r="M55" t="s">
        <v>89</v>
      </c>
    </row>
    <row r="56" spans="1:13" ht="15.75" thickBot="1">
      <c r="A56" s="75" t="s">
        <v>54</v>
      </c>
      <c r="B56" s="219" t="s">
        <v>413</v>
      </c>
      <c r="C56" s="141"/>
      <c r="D56" s="74"/>
      <c r="E56" s="138">
        <f t="shared" si="2"/>
        <v>0</v>
      </c>
      <c r="F56" s="42" t="s">
        <v>172</v>
      </c>
      <c r="G56" s="87" t="s">
        <v>462</v>
      </c>
      <c r="H56" s="244" t="s">
        <v>389</v>
      </c>
      <c r="I56" s="16" t="s">
        <v>320</v>
      </c>
      <c r="J56" s="140">
        <v>59</v>
      </c>
      <c r="K56" s="81" t="s">
        <v>361</v>
      </c>
      <c r="L56" s="70"/>
      <c r="M56" t="s">
        <v>89</v>
      </c>
    </row>
    <row r="57" spans="1:13" ht="5.25" customHeight="1" thickBot="1">
      <c r="A57" s="232"/>
      <c r="B57" s="234"/>
      <c r="C57" s="228" t="s">
        <v>125</v>
      </c>
      <c r="D57" s="228" t="s">
        <v>125</v>
      </c>
      <c r="E57" s="228" t="s">
        <v>125</v>
      </c>
      <c r="F57" s="229" t="s">
        <v>125</v>
      </c>
      <c r="G57" s="240" t="s">
        <v>125</v>
      </c>
      <c r="H57" s="245"/>
      <c r="I57" s="235"/>
      <c r="J57" s="229"/>
      <c r="K57" s="236"/>
      <c r="L57" s="230" t="s">
        <v>125</v>
      </c>
      <c r="M57" s="231"/>
    </row>
    <row r="58" spans="1:13" ht="12.75">
      <c r="A58" s="84" t="s">
        <v>55</v>
      </c>
      <c r="B58" t="s">
        <v>254</v>
      </c>
      <c r="C58" s="117">
        <v>12</v>
      </c>
      <c r="D58" s="85">
        <v>3</v>
      </c>
      <c r="E58" s="118">
        <f aca="true" t="shared" si="4" ref="E58:E68">SUM(C58:D58)</f>
        <v>15</v>
      </c>
      <c r="F58" s="142">
        <v>64</v>
      </c>
      <c r="G58" s="87">
        <f>SUM(E60+E59+E58-F58)</f>
        <v>0</v>
      </c>
      <c r="H58" s="244" t="s">
        <v>387</v>
      </c>
      <c r="I58" s="16" t="s">
        <v>253</v>
      </c>
      <c r="J58" s="131">
        <v>2</v>
      </c>
      <c r="K58" s="16" t="s">
        <v>260</v>
      </c>
      <c r="L58" s="73">
        <v>4617.52</v>
      </c>
      <c r="M58" t="s">
        <v>89</v>
      </c>
    </row>
    <row r="59" spans="1:13" ht="12.75">
      <c r="A59" s="26" t="s">
        <v>55</v>
      </c>
      <c r="B59" t="s">
        <v>250</v>
      </c>
      <c r="C59" s="25">
        <v>22</v>
      </c>
      <c r="D59" s="30">
        <v>15</v>
      </c>
      <c r="E59" s="58">
        <f t="shared" si="4"/>
        <v>37</v>
      </c>
      <c r="F59" s="42" t="s">
        <v>172</v>
      </c>
      <c r="G59" s="40" t="s">
        <v>266</v>
      </c>
      <c r="H59" s="244" t="s">
        <v>387</v>
      </c>
      <c r="I59" s="16" t="s">
        <v>253</v>
      </c>
      <c r="J59" s="82">
        <v>6</v>
      </c>
      <c r="K59" s="81" t="s">
        <v>261</v>
      </c>
      <c r="L59" s="50">
        <v>15352.88</v>
      </c>
      <c r="M59" t="s">
        <v>89</v>
      </c>
    </row>
    <row r="60" spans="1:13" ht="12.75">
      <c r="A60" s="26" t="s">
        <v>55</v>
      </c>
      <c r="B60" t="s">
        <v>251</v>
      </c>
      <c r="C60" s="25">
        <v>7</v>
      </c>
      <c r="D60" s="30">
        <v>5</v>
      </c>
      <c r="E60" s="58">
        <f t="shared" si="4"/>
        <v>12</v>
      </c>
      <c r="F60" s="42" t="s">
        <v>172</v>
      </c>
      <c r="G60" s="40" t="s">
        <v>266</v>
      </c>
      <c r="H60" s="244" t="s">
        <v>387</v>
      </c>
      <c r="I60" s="16" t="s">
        <v>253</v>
      </c>
      <c r="J60" s="82">
        <v>16</v>
      </c>
      <c r="K60" s="81" t="s">
        <v>262</v>
      </c>
      <c r="L60" s="50">
        <v>4216.7</v>
      </c>
      <c r="M60" t="s">
        <v>89</v>
      </c>
    </row>
    <row r="61" spans="1:13" ht="12.75">
      <c r="A61" s="26" t="s">
        <v>55</v>
      </c>
      <c r="B61" t="s">
        <v>252</v>
      </c>
      <c r="C61" s="25"/>
      <c r="D61" s="30"/>
      <c r="E61" s="58">
        <f t="shared" si="4"/>
        <v>0</v>
      </c>
      <c r="F61" s="138"/>
      <c r="G61" s="40">
        <f>SUM(E61-F61)</f>
        <v>0</v>
      </c>
      <c r="H61" s="244" t="s">
        <v>388</v>
      </c>
      <c r="I61" s="16" t="s">
        <v>259</v>
      </c>
      <c r="J61" s="82">
        <v>25</v>
      </c>
      <c r="K61" s="81" t="s">
        <v>263</v>
      </c>
      <c r="L61" s="50"/>
      <c r="M61" t="s">
        <v>89</v>
      </c>
    </row>
    <row r="62" spans="1:13" ht="12" customHeight="1">
      <c r="A62" s="26" t="s">
        <v>55</v>
      </c>
      <c r="B62" t="s">
        <v>414</v>
      </c>
      <c r="C62" s="25">
        <v>2</v>
      </c>
      <c r="D62" s="30">
        <v>1</v>
      </c>
      <c r="E62" s="169">
        <f t="shared" si="4"/>
        <v>3</v>
      </c>
      <c r="F62" s="24">
        <v>3</v>
      </c>
      <c r="G62" s="40">
        <f>SUM(E62+E64-F62)</f>
        <v>0</v>
      </c>
      <c r="H62" s="244" t="s">
        <v>389</v>
      </c>
      <c r="I62" s="16" t="s">
        <v>362</v>
      </c>
      <c r="J62" s="82">
        <v>26</v>
      </c>
      <c r="K62" s="16" t="s">
        <v>264</v>
      </c>
      <c r="L62" s="50">
        <v>17974.48</v>
      </c>
      <c r="M62" t="s">
        <v>89</v>
      </c>
    </row>
    <row r="63" spans="1:13" ht="12" customHeight="1">
      <c r="A63" s="26" t="s">
        <v>55</v>
      </c>
      <c r="B63" t="s">
        <v>415</v>
      </c>
      <c r="C63" s="141">
        <v>5</v>
      </c>
      <c r="D63" s="74">
        <v>2</v>
      </c>
      <c r="E63" s="169">
        <f t="shared" si="4"/>
        <v>7</v>
      </c>
      <c r="F63" s="24">
        <v>7</v>
      </c>
      <c r="G63" s="40">
        <f>SUM(E68+E63-F63)</f>
        <v>0</v>
      </c>
      <c r="H63" s="244" t="s">
        <v>389</v>
      </c>
      <c r="I63" s="16" t="s">
        <v>364</v>
      </c>
      <c r="J63" s="140">
        <v>28</v>
      </c>
      <c r="K63" s="16" t="s">
        <v>363</v>
      </c>
      <c r="L63" s="70">
        <v>24056.28</v>
      </c>
      <c r="M63" t="s">
        <v>89</v>
      </c>
    </row>
    <row r="64" spans="1:13" ht="12" customHeight="1">
      <c r="A64" s="75" t="s">
        <v>55</v>
      </c>
      <c r="B64" t="s">
        <v>416</v>
      </c>
      <c r="C64" s="141"/>
      <c r="D64" s="74"/>
      <c r="E64" s="138">
        <f t="shared" si="4"/>
        <v>0</v>
      </c>
      <c r="F64" s="42" t="s">
        <v>172</v>
      </c>
      <c r="G64" s="40" t="s">
        <v>384</v>
      </c>
      <c r="H64" s="244" t="s">
        <v>389</v>
      </c>
      <c r="I64" s="16" t="s">
        <v>362</v>
      </c>
      <c r="J64" s="140">
        <v>27</v>
      </c>
      <c r="K64" s="81" t="s">
        <v>265</v>
      </c>
      <c r="L64" s="70"/>
      <c r="M64" t="s">
        <v>89</v>
      </c>
    </row>
    <row r="65" spans="1:13" ht="12" customHeight="1">
      <c r="A65" s="75" t="s">
        <v>55</v>
      </c>
      <c r="B65" t="s">
        <v>417</v>
      </c>
      <c r="C65" s="58" t="s">
        <v>124</v>
      </c>
      <c r="D65" s="58" t="s">
        <v>124</v>
      </c>
      <c r="E65" s="58" t="s">
        <v>124</v>
      </c>
      <c r="F65" s="58" t="s">
        <v>124</v>
      </c>
      <c r="G65" s="169" t="s">
        <v>124</v>
      </c>
      <c r="H65" s="246" t="s">
        <v>389</v>
      </c>
      <c r="I65" s="16" t="s">
        <v>362</v>
      </c>
      <c r="J65" s="140">
        <v>27</v>
      </c>
      <c r="K65" s="81" t="s">
        <v>369</v>
      </c>
      <c r="L65" s="70"/>
      <c r="M65" t="s">
        <v>89</v>
      </c>
    </row>
    <row r="66" spans="1:13" s="27" customFormat="1" ht="12" customHeight="1">
      <c r="A66" s="75" t="s">
        <v>55</v>
      </c>
      <c r="B66" t="s">
        <v>403</v>
      </c>
      <c r="C66" s="58" t="s">
        <v>124</v>
      </c>
      <c r="D66" s="58" t="s">
        <v>124</v>
      </c>
      <c r="E66" s="58" t="s">
        <v>124</v>
      </c>
      <c r="F66" s="58" t="s">
        <v>124</v>
      </c>
      <c r="G66" s="169" t="s">
        <v>124</v>
      </c>
      <c r="H66" s="246" t="s">
        <v>389</v>
      </c>
      <c r="I66" s="16" t="s">
        <v>362</v>
      </c>
      <c r="J66" s="140">
        <v>27</v>
      </c>
      <c r="K66" s="81" t="s">
        <v>279</v>
      </c>
      <c r="L66" s="70"/>
      <c r="M66" t="s">
        <v>89</v>
      </c>
    </row>
    <row r="67" spans="1:13" ht="12" customHeight="1">
      <c r="A67" s="75" t="s">
        <v>55</v>
      </c>
      <c r="B67" t="s">
        <v>418</v>
      </c>
      <c r="C67" s="138" t="s">
        <v>124</v>
      </c>
      <c r="D67" s="138" t="s">
        <v>124</v>
      </c>
      <c r="E67" s="138" t="s">
        <v>124</v>
      </c>
      <c r="F67" s="58" t="s">
        <v>124</v>
      </c>
      <c r="G67" s="169" t="s">
        <v>124</v>
      </c>
      <c r="H67" s="246" t="s">
        <v>389</v>
      </c>
      <c r="I67" s="16" t="s">
        <v>362</v>
      </c>
      <c r="J67" s="140">
        <v>27</v>
      </c>
      <c r="K67" s="81" t="s">
        <v>280</v>
      </c>
      <c r="L67" s="70"/>
      <c r="M67" t="s">
        <v>89</v>
      </c>
    </row>
    <row r="68" spans="1:13" ht="12" customHeight="1">
      <c r="A68" s="75" t="s">
        <v>55</v>
      </c>
      <c r="B68" t="s">
        <v>419</v>
      </c>
      <c r="C68" s="141"/>
      <c r="D68" s="74"/>
      <c r="E68" s="138">
        <f t="shared" si="4"/>
        <v>0</v>
      </c>
      <c r="F68" s="42" t="s">
        <v>172</v>
      </c>
      <c r="G68" s="40" t="s">
        <v>383</v>
      </c>
      <c r="H68" s="133" t="s">
        <v>389</v>
      </c>
      <c r="I68" s="16" t="s">
        <v>364</v>
      </c>
      <c r="J68" s="140">
        <v>29</v>
      </c>
      <c r="K68" s="81" t="s">
        <v>365</v>
      </c>
      <c r="L68" s="70"/>
      <c r="M68" t="s">
        <v>89</v>
      </c>
    </row>
    <row r="69" spans="1:13" ht="12" customHeight="1">
      <c r="A69" s="75" t="s">
        <v>55</v>
      </c>
      <c r="B69" t="s">
        <v>420</v>
      </c>
      <c r="C69" s="58" t="s">
        <v>124</v>
      </c>
      <c r="D69" s="58" t="s">
        <v>124</v>
      </c>
      <c r="E69" s="58" t="s">
        <v>124</v>
      </c>
      <c r="F69" s="58" t="s">
        <v>124</v>
      </c>
      <c r="G69" s="169" t="s">
        <v>124</v>
      </c>
      <c r="H69" s="246" t="s">
        <v>389</v>
      </c>
      <c r="I69" s="16" t="s">
        <v>364</v>
      </c>
      <c r="J69" s="140">
        <v>29</v>
      </c>
      <c r="K69" s="81" t="s">
        <v>368</v>
      </c>
      <c r="L69" s="70"/>
      <c r="M69" t="s">
        <v>89</v>
      </c>
    </row>
    <row r="70" spans="1:13" ht="12" customHeight="1">
      <c r="A70" s="75" t="s">
        <v>55</v>
      </c>
      <c r="B70" t="s">
        <v>421</v>
      </c>
      <c r="C70" s="58" t="s">
        <v>124</v>
      </c>
      <c r="D70" s="58" t="s">
        <v>124</v>
      </c>
      <c r="E70" s="58" t="s">
        <v>124</v>
      </c>
      <c r="F70" s="58" t="s">
        <v>124</v>
      </c>
      <c r="G70" s="169" t="s">
        <v>124</v>
      </c>
      <c r="H70" s="246" t="s">
        <v>389</v>
      </c>
      <c r="I70" s="16" t="s">
        <v>364</v>
      </c>
      <c r="J70" s="140">
        <v>29</v>
      </c>
      <c r="K70" s="81" t="s">
        <v>366</v>
      </c>
      <c r="L70" s="70"/>
      <c r="M70" t="s">
        <v>89</v>
      </c>
    </row>
    <row r="71" spans="1:13" ht="12" customHeight="1" thickBot="1">
      <c r="A71" s="75" t="s">
        <v>55</v>
      </c>
      <c r="B71" t="s">
        <v>411</v>
      </c>
      <c r="C71" s="138" t="s">
        <v>124</v>
      </c>
      <c r="D71" s="138" t="s">
        <v>124</v>
      </c>
      <c r="E71" s="138" t="s">
        <v>124</v>
      </c>
      <c r="F71" s="138" t="s">
        <v>124</v>
      </c>
      <c r="G71" s="241" t="s">
        <v>124</v>
      </c>
      <c r="H71" s="246" t="s">
        <v>389</v>
      </c>
      <c r="I71" s="16" t="s">
        <v>364</v>
      </c>
      <c r="J71" s="140">
        <v>29</v>
      </c>
      <c r="K71" s="81" t="s">
        <v>367</v>
      </c>
      <c r="L71" s="70"/>
      <c r="M71" t="s">
        <v>89</v>
      </c>
    </row>
    <row r="72" spans="1:13" ht="5.25" customHeight="1" thickBot="1">
      <c r="A72" s="232"/>
      <c r="B72" s="233"/>
      <c r="C72" s="228" t="s">
        <v>125</v>
      </c>
      <c r="D72" s="239" t="s">
        <v>125</v>
      </c>
      <c r="E72" s="228" t="s">
        <v>125</v>
      </c>
      <c r="F72" s="229" t="s">
        <v>125</v>
      </c>
      <c r="G72" s="240" t="s">
        <v>125</v>
      </c>
      <c r="H72" s="245"/>
      <c r="I72" s="242"/>
      <c r="J72" s="229"/>
      <c r="K72" s="238"/>
      <c r="L72" s="230" t="s">
        <v>125</v>
      </c>
      <c r="M72" s="231"/>
    </row>
    <row r="73" spans="1:13" ht="12" customHeight="1">
      <c r="A73" s="84" t="s">
        <v>81</v>
      </c>
      <c r="B73" t="s">
        <v>157</v>
      </c>
      <c r="C73" s="117">
        <v>4</v>
      </c>
      <c r="D73" s="85"/>
      <c r="E73" s="118">
        <f>SUM(C73:D73)</f>
        <v>4</v>
      </c>
      <c r="F73" s="142">
        <v>4</v>
      </c>
      <c r="G73" s="87">
        <f>SUM(E74+E73-F73)</f>
        <v>0</v>
      </c>
      <c r="H73" s="244" t="s">
        <v>389</v>
      </c>
      <c r="I73" s="16" t="s">
        <v>123</v>
      </c>
      <c r="J73" s="131">
        <v>70</v>
      </c>
      <c r="K73" s="16" t="s">
        <v>82</v>
      </c>
      <c r="L73" s="73">
        <v>192.64</v>
      </c>
      <c r="M73" t="s">
        <v>89</v>
      </c>
    </row>
    <row r="74" spans="1:13" ht="12.75">
      <c r="A74" s="26" t="s">
        <v>144</v>
      </c>
      <c r="B74" t="s">
        <v>422</v>
      </c>
      <c r="C74" s="25"/>
      <c r="D74" s="30"/>
      <c r="E74" s="58">
        <f>SUM(C74:D74)</f>
        <v>0</v>
      </c>
      <c r="F74" s="42" t="s">
        <v>172</v>
      </c>
      <c r="G74" s="40" t="s">
        <v>176</v>
      </c>
      <c r="H74" s="244" t="s">
        <v>389</v>
      </c>
      <c r="I74" s="16" t="s">
        <v>123</v>
      </c>
      <c r="J74" s="82">
        <v>33</v>
      </c>
      <c r="K74" s="81" t="s">
        <v>111</v>
      </c>
      <c r="L74" s="50"/>
      <c r="M74" t="s">
        <v>89</v>
      </c>
    </row>
    <row r="75" spans="1:13" ht="12.75">
      <c r="A75" s="26" t="s">
        <v>81</v>
      </c>
      <c r="B75" t="s">
        <v>241</v>
      </c>
      <c r="C75" s="58" t="s">
        <v>124</v>
      </c>
      <c r="D75" s="58" t="s">
        <v>124</v>
      </c>
      <c r="E75" s="58" t="s">
        <v>124</v>
      </c>
      <c r="F75" s="42" t="s">
        <v>172</v>
      </c>
      <c r="G75" s="40" t="s">
        <v>278</v>
      </c>
      <c r="H75" s="246" t="s">
        <v>389</v>
      </c>
      <c r="I75" s="16" t="s">
        <v>247</v>
      </c>
      <c r="J75" s="82">
        <v>33</v>
      </c>
      <c r="K75" s="81" t="s">
        <v>74</v>
      </c>
      <c r="L75" s="50"/>
      <c r="M75" t="s">
        <v>89</v>
      </c>
    </row>
    <row r="76" spans="1:13" ht="12.75">
      <c r="A76" s="26" t="s">
        <v>81</v>
      </c>
      <c r="B76" t="s">
        <v>242</v>
      </c>
      <c r="C76" s="58" t="s">
        <v>124</v>
      </c>
      <c r="D76" s="58" t="s">
        <v>124</v>
      </c>
      <c r="E76" s="58" t="s">
        <v>124</v>
      </c>
      <c r="F76" s="42" t="s">
        <v>172</v>
      </c>
      <c r="G76" s="40" t="s">
        <v>176</v>
      </c>
      <c r="H76" s="246" t="s">
        <v>389</v>
      </c>
      <c r="I76" s="16" t="s">
        <v>123</v>
      </c>
      <c r="J76" s="82">
        <v>33</v>
      </c>
      <c r="K76" s="81" t="s">
        <v>145</v>
      </c>
      <c r="L76" s="50"/>
      <c r="M76" t="s">
        <v>89</v>
      </c>
    </row>
    <row r="77" spans="1:13" ht="13.5" thickBot="1">
      <c r="A77" s="75" t="s">
        <v>81</v>
      </c>
      <c r="B77" t="s">
        <v>243</v>
      </c>
      <c r="C77" s="138" t="s">
        <v>124</v>
      </c>
      <c r="D77" s="138" t="s">
        <v>124</v>
      </c>
      <c r="E77" s="138" t="s">
        <v>124</v>
      </c>
      <c r="F77" s="139" t="s">
        <v>172</v>
      </c>
      <c r="G77" s="76" t="s">
        <v>176</v>
      </c>
      <c r="H77" s="246" t="s">
        <v>389</v>
      </c>
      <c r="I77" s="16" t="s">
        <v>123</v>
      </c>
      <c r="J77" s="140">
        <v>33</v>
      </c>
      <c r="K77" s="81" t="s">
        <v>146</v>
      </c>
      <c r="L77" s="70"/>
      <c r="M77" t="s">
        <v>89</v>
      </c>
    </row>
    <row r="78" spans="1:13" ht="5.25" customHeight="1" thickBot="1">
      <c r="A78" s="232"/>
      <c r="B78" s="233"/>
      <c r="C78" s="239" t="s">
        <v>125</v>
      </c>
      <c r="D78" s="239" t="s">
        <v>125</v>
      </c>
      <c r="E78" s="239" t="s">
        <v>125</v>
      </c>
      <c r="F78" s="229" t="s">
        <v>125</v>
      </c>
      <c r="G78" s="240" t="s">
        <v>125</v>
      </c>
      <c r="H78" s="245"/>
      <c r="I78" s="242"/>
      <c r="J78" s="229"/>
      <c r="K78" s="228"/>
      <c r="L78" s="230" t="s">
        <v>125</v>
      </c>
      <c r="M78" s="231"/>
    </row>
    <row r="79" spans="1:13" ht="13.5" thickBot="1">
      <c r="A79" s="84" t="s">
        <v>200</v>
      </c>
      <c r="B79" t="s">
        <v>201</v>
      </c>
      <c r="C79" s="117">
        <v>1</v>
      </c>
      <c r="D79" s="85">
        <v>1</v>
      </c>
      <c r="E79" s="118">
        <f>SUM(C79:D79)</f>
        <v>2</v>
      </c>
      <c r="F79" s="118">
        <v>2</v>
      </c>
      <c r="G79" s="87">
        <f>SUM(E79-F79)</f>
        <v>0</v>
      </c>
      <c r="H79" s="175" t="s">
        <v>389</v>
      </c>
      <c r="I79" s="16" t="s">
        <v>270</v>
      </c>
      <c r="J79" s="131">
        <v>87</v>
      </c>
      <c r="K79" s="81" t="s">
        <v>203</v>
      </c>
      <c r="L79" s="73">
        <v>304.54</v>
      </c>
      <c r="M79" t="s">
        <v>89</v>
      </c>
    </row>
    <row r="80" spans="1:13" ht="12.75">
      <c r="A80" s="16"/>
      <c r="C80" s="34">
        <f>SUM(C4:C79)</f>
        <v>189</v>
      </c>
      <c r="D80" s="34">
        <f>SUM(D4:D79)</f>
        <v>134</v>
      </c>
      <c r="E80" s="34">
        <f>SUM(E4:E79)</f>
        <v>323</v>
      </c>
      <c r="F80" s="34">
        <f>SUM(F4:F79)</f>
        <v>323</v>
      </c>
      <c r="G80" s="34">
        <f>SUM(G4+G5+G6+G7+G8+G9+G11+G14+G18+G20+G21+G22+G23+G25+G30+G45+G46+G47+G48+G49+G50+G51+G52+G54+G58+G61+G62+G63+G73+G79)</f>
        <v>0</v>
      </c>
      <c r="K80" s="22" t="s">
        <v>128</v>
      </c>
      <c r="L80" s="15">
        <f>SUM(L4:L79)</f>
        <v>379319.54</v>
      </c>
      <c r="M80" t="s">
        <v>89</v>
      </c>
    </row>
    <row r="81" spans="1:11" ht="12.75">
      <c r="A81" s="38">
        <v>41653</v>
      </c>
      <c r="B81" s="35" t="s">
        <v>455</v>
      </c>
      <c r="C81" s="1"/>
      <c r="D81" s="1"/>
      <c r="E81" s="1"/>
      <c r="K81" s="1"/>
    </row>
    <row r="82" spans="1:12" ht="13.5" thickBot="1">
      <c r="A82" s="306">
        <v>41654</v>
      </c>
      <c r="B82" s="36" t="s">
        <v>126</v>
      </c>
      <c r="C82" s="1"/>
      <c r="D82" s="1"/>
      <c r="F82" s="4"/>
      <c r="I82" s="4"/>
      <c r="J82" s="4"/>
      <c r="K82" s="1"/>
      <c r="L82" s="4" t="s">
        <v>88</v>
      </c>
    </row>
    <row r="83" spans="1:13" ht="12.75">
      <c r="A83" s="305">
        <v>41597</v>
      </c>
      <c r="B83" s="37" t="s">
        <v>127</v>
      </c>
      <c r="C83" s="1"/>
      <c r="D83" s="119"/>
      <c r="E83" s="221" t="s">
        <v>70</v>
      </c>
      <c r="F83" s="149">
        <f>SUM(F14+F18+F20+F21+F22+F23+F54+F58)</f>
        <v>187</v>
      </c>
      <c r="I83" s="14"/>
      <c r="J83" s="14"/>
      <c r="K83" s="223" t="s">
        <v>70</v>
      </c>
      <c r="L83" s="155">
        <f>SUM(L14+L18+L19+L20+L21+L22+L23+L54+L58+L59+L60)</f>
        <v>113377.98000000001</v>
      </c>
      <c r="M83" s="112" t="s">
        <v>89</v>
      </c>
    </row>
    <row r="84" spans="1:13" ht="12.75">
      <c r="A84" s="1"/>
      <c r="B84" s="5" t="s">
        <v>385</v>
      </c>
      <c r="C84" s="1"/>
      <c r="D84" s="122"/>
      <c r="E84" s="222" t="s">
        <v>71</v>
      </c>
      <c r="F84" s="150">
        <f>SUM(F25+F61)</f>
        <v>12</v>
      </c>
      <c r="I84" s="14"/>
      <c r="J84" s="14"/>
      <c r="K84" s="224" t="s">
        <v>71</v>
      </c>
      <c r="L84" s="156">
        <f>SUM(L15+L25+L26+L27+L28+L61)</f>
        <v>27567.15</v>
      </c>
      <c r="M84" s="157" t="s">
        <v>89</v>
      </c>
    </row>
    <row r="85" spans="1:13" ht="13.5" thickBot="1">
      <c r="A85" s="1"/>
      <c r="B85" s="13"/>
      <c r="C85" s="1"/>
      <c r="D85" s="122"/>
      <c r="E85" s="222" t="s">
        <v>72</v>
      </c>
      <c r="F85" s="151">
        <f>SUM(F30+F45+F46+F47+F48+F49+F50+F51+F52+F62+F63+F73+F79)</f>
        <v>107</v>
      </c>
      <c r="H85" s="1"/>
      <c r="I85" s="14"/>
      <c r="J85" s="14"/>
      <c r="K85" s="224" t="s">
        <v>72</v>
      </c>
      <c r="L85" s="156">
        <f>SUM(L16+L17+L30+L31+L32+L33+L34+L35+L36+L37+L38+L39+L40+L41+L42+L43+L45+L46+L47+L48+L49+L50+L51+L52+L55+L56+L62+L63+L64+L65+L66+L67+L68+L69+L70+L71+L73+L74+L75+L76+L77+L79)</f>
        <v>211291.11</v>
      </c>
      <c r="M85" s="157" t="s">
        <v>89</v>
      </c>
    </row>
    <row r="86" spans="1:13" ht="13.5" thickBot="1">
      <c r="A86" s="193"/>
      <c r="B86" s="301" t="s">
        <v>287</v>
      </c>
      <c r="C86" s="71"/>
      <c r="D86" s="152"/>
      <c r="E86" s="153" t="s">
        <v>75</v>
      </c>
      <c r="F86" s="154">
        <f>SUM(F83:F85)</f>
        <v>306</v>
      </c>
      <c r="I86" s="15"/>
      <c r="J86" s="15"/>
      <c r="K86" s="158" t="s">
        <v>75</v>
      </c>
      <c r="L86" s="159">
        <f>SUM(L83:L85)</f>
        <v>352236.24</v>
      </c>
      <c r="M86" s="160" t="s">
        <v>89</v>
      </c>
    </row>
    <row r="87" spans="1:11" ht="12.75">
      <c r="A87" s="302" t="s">
        <v>281</v>
      </c>
      <c r="B87" s="303" t="s">
        <v>284</v>
      </c>
      <c r="C87" s="304">
        <f>SUM(F25+F30+F45+F46+F47+F48+F49+F50+F51+F52+F79)</f>
        <v>105</v>
      </c>
      <c r="D87" s="16"/>
      <c r="E87" s="1"/>
      <c r="F87" s="2"/>
      <c r="G87" s="2"/>
      <c r="K87" s="1"/>
    </row>
    <row r="88" spans="1:11" ht="12.75">
      <c r="A88" s="302" t="s">
        <v>282</v>
      </c>
      <c r="B88" s="303" t="s">
        <v>283</v>
      </c>
      <c r="C88" s="304">
        <f>SUM(F14+F18+F20+F21+F22+F23+F54)</f>
        <v>123</v>
      </c>
      <c r="D88" s="16"/>
      <c r="E88" s="1"/>
      <c r="F88" s="2"/>
      <c r="G88" s="2"/>
      <c r="K88" s="1"/>
    </row>
    <row r="89" spans="1:11" ht="12.75">
      <c r="A89" s="302" t="s">
        <v>285</v>
      </c>
      <c r="B89" s="303" t="s">
        <v>286</v>
      </c>
      <c r="C89" s="304">
        <f>SUM(F58+F61+F62+F63)</f>
        <v>74</v>
      </c>
      <c r="D89" s="16"/>
      <c r="E89" s="1"/>
      <c r="F89" s="3"/>
      <c r="G89" s="3"/>
      <c r="K89" s="1"/>
    </row>
    <row r="90" spans="1:11" ht="12.75">
      <c r="A90" s="304" t="s">
        <v>457</v>
      </c>
      <c r="B90" s="303" t="s">
        <v>458</v>
      </c>
      <c r="C90" s="304">
        <f>SUM(F4+F5+F6+F7)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Oktober  2013</oddHeader>
    <oddFooter>&amp;R&amp;8&amp;U&amp;F&amp;A</oddFooter>
  </headerFooter>
  <ignoredErrors>
    <ignoredError sqref="G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2013-11-08T07:39:53Z</cp:lastPrinted>
  <dcterms:created xsi:type="dcterms:W3CDTF">2004-06-02T09:09:14Z</dcterms:created>
  <dcterms:modified xsi:type="dcterms:W3CDTF">2014-04-08T10:19:34Z</dcterms:modified>
  <cp:category/>
  <cp:version/>
  <cp:contentType/>
  <cp:contentStatus/>
</cp:coreProperties>
</file>